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filterPrivacy="1" defaultThemeVersion="124226"/>
  <bookViews>
    <workbookView xWindow="0" yWindow="0" windowWidth="28800" windowHeight="12210" tabRatio="847"/>
  </bookViews>
  <sheets>
    <sheet name="NAVODILA" sheetId="15" r:id="rId1"/>
    <sheet name="DOPUSTNOST PONUDB" sheetId="13" r:id="rId2"/>
    <sheet name="SKUPNA OCENA PONUDB (S)" sheetId="1" r:id="rId3"/>
    <sheet name="MERILO CENA (C)" sheetId="7" r:id="rId4"/>
    <sheet name="MERILO 1 - KADRI (K)" sheetId="14" r:id="rId5"/>
    <sheet name="MERILO 2 - METODOLOGIJA (M)" sheetId="3" r:id="rId6"/>
    <sheet name="MERILO 3 - TRAJANJE (T)" sheetId="4" r:id="rId7"/>
    <sheet name="MERILO 4 - DELOVNE RAZMERE (D)" sheetId="5" r:id="rId8"/>
    <sheet name="MERILO 5 - INOVATIVNOST (I)" sheetId="6" r:id="rId9"/>
  </sheets>
  <calcPr calcId="162913"/>
</workbook>
</file>

<file path=xl/calcChain.xml><?xml version="1.0" encoding="utf-8"?>
<calcChain xmlns="http://schemas.openxmlformats.org/spreadsheetml/2006/main">
  <c r="U15" i="14" l="1"/>
  <c r="T15" i="14"/>
  <c r="S15" i="14"/>
  <c r="R15" i="14"/>
  <c r="Q15" i="14"/>
  <c r="P15" i="14"/>
  <c r="O15" i="14"/>
  <c r="N15" i="14"/>
  <c r="M15" i="14"/>
  <c r="L15" i="14"/>
  <c r="K15" i="14"/>
  <c r="J15" i="14"/>
  <c r="I15" i="14"/>
  <c r="H15" i="14"/>
  <c r="G15" i="14"/>
  <c r="D24" i="14" l="1"/>
  <c r="C24" i="14"/>
  <c r="G8" i="1" l="1"/>
  <c r="D8" i="1"/>
  <c r="F8" i="1"/>
  <c r="B206" i="14" l="1"/>
  <c r="D206" i="14" s="1"/>
  <c r="B196" i="14"/>
  <c r="D196" i="14" s="1"/>
  <c r="B186" i="14"/>
  <c r="D186" i="14" s="1"/>
  <c r="B176" i="14"/>
  <c r="D176" i="14" s="1"/>
  <c r="B166" i="14"/>
  <c r="D166" i="14" s="1"/>
  <c r="B156" i="14"/>
  <c r="D156" i="14" s="1"/>
  <c r="B146" i="14"/>
  <c r="D146" i="14" s="1"/>
  <c r="B136" i="14"/>
  <c r="D136" i="14" s="1"/>
  <c r="B126" i="14"/>
  <c r="D126" i="14" s="1"/>
  <c r="B116" i="14"/>
  <c r="D116" i="14" s="1"/>
  <c r="B106" i="14"/>
  <c r="D106" i="14" s="1"/>
  <c r="B96" i="14"/>
  <c r="D96" i="14" s="1"/>
  <c r="B86" i="14"/>
  <c r="D86" i="14" s="1"/>
  <c r="B76" i="14"/>
  <c r="D76" i="14" s="1"/>
  <c r="B66" i="14"/>
  <c r="B56" i="14"/>
  <c r="B46" i="14"/>
  <c r="B36" i="14"/>
  <c r="B26" i="14"/>
  <c r="B16" i="14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7" i="7"/>
  <c r="D17" i="14"/>
  <c r="E65" i="14" l="1"/>
  <c r="F65" i="14" s="1"/>
  <c r="E57" i="14"/>
  <c r="F57" i="14" s="1"/>
  <c r="E64" i="14"/>
  <c r="F64" i="14" s="1"/>
  <c r="E56" i="14"/>
  <c r="F56" i="14" s="1"/>
  <c r="E58" i="14"/>
  <c r="F58" i="14" s="1"/>
  <c r="E63" i="14"/>
  <c r="F63" i="14" s="1"/>
  <c r="E62" i="14"/>
  <c r="F62" i="14" s="1"/>
  <c r="E61" i="14"/>
  <c r="F61" i="14" s="1"/>
  <c r="E59" i="14"/>
  <c r="F59" i="14" s="1"/>
  <c r="E60" i="14"/>
  <c r="F60" i="14" s="1"/>
  <c r="E25" i="14"/>
  <c r="E17" i="14"/>
  <c r="E19" i="14"/>
  <c r="E18" i="14"/>
  <c r="E24" i="14"/>
  <c r="E16" i="14"/>
  <c r="E23" i="14"/>
  <c r="E22" i="14"/>
  <c r="E21" i="14"/>
  <c r="E20" i="14"/>
  <c r="E33" i="14"/>
  <c r="F33" i="14" s="1"/>
  <c r="E32" i="14"/>
  <c r="F32" i="14" s="1"/>
  <c r="E35" i="14"/>
  <c r="F35" i="14" s="1"/>
  <c r="E27" i="14"/>
  <c r="F27" i="14" s="1"/>
  <c r="E31" i="14"/>
  <c r="F31" i="14" s="1"/>
  <c r="E30" i="14"/>
  <c r="F30" i="14" s="1"/>
  <c r="E29" i="14"/>
  <c r="F29" i="14" s="1"/>
  <c r="E26" i="14"/>
  <c r="F26" i="14" s="1"/>
  <c r="E28" i="14"/>
  <c r="F28" i="14" s="1"/>
  <c r="E34" i="14"/>
  <c r="F34" i="14" s="1"/>
  <c r="E41" i="14"/>
  <c r="F41" i="14" s="1"/>
  <c r="E42" i="14"/>
  <c r="F42" i="14" s="1"/>
  <c r="E40" i="14"/>
  <c r="F40" i="14" s="1"/>
  <c r="E39" i="14"/>
  <c r="F39" i="14" s="1"/>
  <c r="E43" i="14"/>
  <c r="F43" i="14" s="1"/>
  <c r="E38" i="14"/>
  <c r="F38" i="14" s="1"/>
  <c r="E45" i="14"/>
  <c r="F45" i="14" s="1"/>
  <c r="E37" i="14"/>
  <c r="F37" i="14" s="1"/>
  <c r="E44" i="14"/>
  <c r="F44" i="14" s="1"/>
  <c r="E36" i="14"/>
  <c r="F36" i="14" s="1"/>
  <c r="E49" i="14"/>
  <c r="F49" i="14" s="1"/>
  <c r="E48" i="14"/>
  <c r="F48" i="14" s="1"/>
  <c r="E55" i="14"/>
  <c r="F55" i="14" s="1"/>
  <c r="E47" i="14"/>
  <c r="F47" i="14" s="1"/>
  <c r="E54" i="14"/>
  <c r="F54" i="14" s="1"/>
  <c r="E46" i="14"/>
  <c r="F46" i="14" s="1"/>
  <c r="E53" i="14"/>
  <c r="F53" i="14" s="1"/>
  <c r="E50" i="14"/>
  <c r="F50" i="14" s="1"/>
  <c r="E52" i="14"/>
  <c r="F52" i="14" s="1"/>
  <c r="E51" i="14"/>
  <c r="F51" i="14" s="1"/>
  <c r="E104" i="14"/>
  <c r="E100" i="14"/>
  <c r="E96" i="14"/>
  <c r="E102" i="14"/>
  <c r="E98" i="14"/>
  <c r="E101" i="14"/>
  <c r="E99" i="14"/>
  <c r="E105" i="14"/>
  <c r="E103" i="14"/>
  <c r="E97" i="14"/>
  <c r="E184" i="14"/>
  <c r="E180" i="14"/>
  <c r="E176" i="14"/>
  <c r="E182" i="14"/>
  <c r="E178" i="14"/>
  <c r="E181" i="14"/>
  <c r="E179" i="14"/>
  <c r="E185" i="14"/>
  <c r="E177" i="14"/>
  <c r="E183" i="14"/>
  <c r="E112" i="14"/>
  <c r="E108" i="14"/>
  <c r="E114" i="14"/>
  <c r="E110" i="14"/>
  <c r="E106" i="14"/>
  <c r="E109" i="14"/>
  <c r="E115" i="14"/>
  <c r="E107" i="14"/>
  <c r="E113" i="14"/>
  <c r="E111" i="14"/>
  <c r="E192" i="14"/>
  <c r="E188" i="14"/>
  <c r="E194" i="14"/>
  <c r="E190" i="14"/>
  <c r="E186" i="14"/>
  <c r="E189" i="14"/>
  <c r="E195" i="14"/>
  <c r="E187" i="14"/>
  <c r="E193" i="14"/>
  <c r="E191" i="14"/>
  <c r="E84" i="14"/>
  <c r="E80" i="14"/>
  <c r="E76" i="14"/>
  <c r="E82" i="14"/>
  <c r="E78" i="14"/>
  <c r="E85" i="14"/>
  <c r="E77" i="14"/>
  <c r="E83" i="14"/>
  <c r="E81" i="14"/>
  <c r="E79" i="14"/>
  <c r="E124" i="14"/>
  <c r="E120" i="14"/>
  <c r="E116" i="14"/>
  <c r="E122" i="14"/>
  <c r="E118" i="14"/>
  <c r="E125" i="14"/>
  <c r="E117" i="14"/>
  <c r="E123" i="14"/>
  <c r="E121" i="14"/>
  <c r="E119" i="14"/>
  <c r="E164" i="14"/>
  <c r="E160" i="14"/>
  <c r="E156" i="14"/>
  <c r="E162" i="14"/>
  <c r="E158" i="14"/>
  <c r="E165" i="14"/>
  <c r="E157" i="14"/>
  <c r="E163" i="14"/>
  <c r="E161" i="14"/>
  <c r="E159" i="14"/>
  <c r="E204" i="14"/>
  <c r="E200" i="14"/>
  <c r="E196" i="14"/>
  <c r="E202" i="14"/>
  <c r="E198" i="14"/>
  <c r="E205" i="14"/>
  <c r="E197" i="14"/>
  <c r="E203" i="14"/>
  <c r="E201" i="14"/>
  <c r="E199" i="14"/>
  <c r="E144" i="14"/>
  <c r="E140" i="14"/>
  <c r="E136" i="14"/>
  <c r="E142" i="14"/>
  <c r="E138" i="14"/>
  <c r="E141" i="14"/>
  <c r="E139" i="14"/>
  <c r="E137" i="14"/>
  <c r="E145" i="14"/>
  <c r="E143" i="14"/>
  <c r="E72" i="14"/>
  <c r="F72" i="14" s="1"/>
  <c r="E68" i="14"/>
  <c r="F68" i="14" s="1"/>
  <c r="E74" i="14"/>
  <c r="F74" i="14" s="1"/>
  <c r="E70" i="14"/>
  <c r="F70" i="14" s="1"/>
  <c r="E66" i="14"/>
  <c r="F66" i="14" s="1"/>
  <c r="E69" i="14"/>
  <c r="F69" i="14" s="1"/>
  <c r="E75" i="14"/>
  <c r="F75" i="14" s="1"/>
  <c r="E67" i="14"/>
  <c r="F67" i="14" s="1"/>
  <c r="E73" i="14"/>
  <c r="F73" i="14" s="1"/>
  <c r="E71" i="14"/>
  <c r="F71" i="14" s="1"/>
  <c r="E152" i="14"/>
  <c r="E148" i="14"/>
  <c r="E154" i="14"/>
  <c r="E150" i="14"/>
  <c r="E146" i="14"/>
  <c r="E149" i="14"/>
  <c r="E155" i="14"/>
  <c r="E147" i="14"/>
  <c r="E153" i="14"/>
  <c r="E151" i="14"/>
  <c r="E92" i="14"/>
  <c r="E88" i="14"/>
  <c r="E94" i="14"/>
  <c r="E90" i="14"/>
  <c r="E86" i="14"/>
  <c r="E93" i="14"/>
  <c r="E91" i="14"/>
  <c r="E89" i="14"/>
  <c r="E87" i="14"/>
  <c r="E95" i="14"/>
  <c r="E132" i="14"/>
  <c r="E128" i="14"/>
  <c r="E134" i="14"/>
  <c r="E130" i="14"/>
  <c r="E126" i="14"/>
  <c r="E133" i="14"/>
  <c r="E131" i="14"/>
  <c r="E135" i="14"/>
  <c r="E129" i="14"/>
  <c r="E127" i="14"/>
  <c r="E172" i="14"/>
  <c r="E168" i="14"/>
  <c r="E174" i="14"/>
  <c r="E170" i="14"/>
  <c r="E166" i="14"/>
  <c r="E173" i="14"/>
  <c r="E171" i="14"/>
  <c r="E169" i="14"/>
  <c r="E175" i="14"/>
  <c r="E167" i="14"/>
  <c r="E212" i="14"/>
  <c r="E208" i="14"/>
  <c r="E214" i="14"/>
  <c r="E210" i="14"/>
  <c r="E206" i="14"/>
  <c r="E213" i="14"/>
  <c r="E211" i="14"/>
  <c r="E209" i="14"/>
  <c r="E215" i="14"/>
  <c r="E207" i="14"/>
  <c r="C17" i="14"/>
  <c r="C18" i="14"/>
  <c r="C19" i="14"/>
  <c r="C25" i="14"/>
  <c r="F130" i="14" l="1"/>
  <c r="AA130" i="14"/>
  <c r="X130" i="14"/>
  <c r="F93" i="14"/>
  <c r="AA93" i="14"/>
  <c r="X93" i="14"/>
  <c r="F137" i="14"/>
  <c r="AA137" i="14"/>
  <c r="X137" i="14"/>
  <c r="F205" i="14"/>
  <c r="AA205" i="14"/>
  <c r="X205" i="14"/>
  <c r="F163" i="14"/>
  <c r="AA163" i="14"/>
  <c r="X163" i="14"/>
  <c r="F125" i="14"/>
  <c r="AA125" i="14"/>
  <c r="X125" i="14"/>
  <c r="F82" i="14"/>
  <c r="AA82" i="14"/>
  <c r="X82" i="14"/>
  <c r="F189" i="14"/>
  <c r="AA189" i="14"/>
  <c r="X189" i="14"/>
  <c r="F183" i="14"/>
  <c r="AA183" i="14"/>
  <c r="X183" i="14"/>
  <c r="F181" i="14"/>
  <c r="AA181" i="14"/>
  <c r="X181" i="14"/>
  <c r="F105" i="14"/>
  <c r="AA105" i="14"/>
  <c r="X105" i="14"/>
  <c r="F102" i="14"/>
  <c r="X102" i="14"/>
  <c r="AA102" i="14"/>
  <c r="F211" i="14"/>
  <c r="AA211" i="14"/>
  <c r="X211" i="14"/>
  <c r="F214" i="14"/>
  <c r="AA214" i="14"/>
  <c r="X214" i="14"/>
  <c r="F175" i="14"/>
  <c r="AA175" i="14"/>
  <c r="X175" i="14"/>
  <c r="F166" i="14"/>
  <c r="X166" i="14"/>
  <c r="AA166" i="14"/>
  <c r="F172" i="14"/>
  <c r="X172" i="14"/>
  <c r="AA172" i="14"/>
  <c r="F131" i="14"/>
  <c r="AA131" i="14"/>
  <c r="X131" i="14"/>
  <c r="F134" i="14"/>
  <c r="X134" i="14"/>
  <c r="AA134" i="14"/>
  <c r="F87" i="14"/>
  <c r="AA87" i="14"/>
  <c r="X87" i="14"/>
  <c r="F86" i="14"/>
  <c r="X86" i="14"/>
  <c r="AA86" i="14"/>
  <c r="F92" i="14"/>
  <c r="X92" i="14"/>
  <c r="AA92" i="14"/>
  <c r="F155" i="14"/>
  <c r="AA155" i="14"/>
  <c r="X155" i="14"/>
  <c r="F154" i="14"/>
  <c r="AA154" i="14"/>
  <c r="X154" i="14"/>
  <c r="F139" i="14"/>
  <c r="AA139" i="14"/>
  <c r="X139" i="14"/>
  <c r="F136" i="14"/>
  <c r="AA136" i="14"/>
  <c r="X136" i="14"/>
  <c r="F201" i="14"/>
  <c r="AA201" i="14"/>
  <c r="X201" i="14"/>
  <c r="F198" i="14"/>
  <c r="X198" i="14"/>
  <c r="AA198" i="14"/>
  <c r="F204" i="14"/>
  <c r="AA204" i="14"/>
  <c r="X204" i="14"/>
  <c r="F157" i="14"/>
  <c r="AA157" i="14"/>
  <c r="X157" i="14"/>
  <c r="F156" i="14"/>
  <c r="X156" i="14"/>
  <c r="AA156" i="14"/>
  <c r="F121" i="14"/>
  <c r="AA121" i="14"/>
  <c r="X121" i="14"/>
  <c r="F118" i="14"/>
  <c r="X118" i="14"/>
  <c r="AA118" i="14"/>
  <c r="F124" i="14"/>
  <c r="X124" i="14"/>
  <c r="AA124" i="14"/>
  <c r="F77" i="14"/>
  <c r="AA77" i="14"/>
  <c r="X77" i="14"/>
  <c r="F76" i="14"/>
  <c r="X76" i="14"/>
  <c r="AA76" i="14"/>
  <c r="F193" i="14"/>
  <c r="AA193" i="14"/>
  <c r="X193" i="14"/>
  <c r="F186" i="14"/>
  <c r="AA186" i="14"/>
  <c r="X186" i="14"/>
  <c r="F192" i="14"/>
  <c r="AA192" i="14"/>
  <c r="X192" i="14"/>
  <c r="F115" i="14"/>
  <c r="AA115" i="14"/>
  <c r="X115" i="14"/>
  <c r="F114" i="14"/>
  <c r="AA114" i="14"/>
  <c r="X114" i="14"/>
  <c r="F177" i="14"/>
  <c r="AA177" i="14"/>
  <c r="X177" i="14"/>
  <c r="F178" i="14"/>
  <c r="AA178" i="14"/>
  <c r="X178" i="14"/>
  <c r="F184" i="14"/>
  <c r="AA184" i="14"/>
  <c r="X184" i="14"/>
  <c r="F99" i="14"/>
  <c r="AA99" i="14"/>
  <c r="X99" i="14"/>
  <c r="F96" i="14"/>
  <c r="AA96" i="14"/>
  <c r="X96" i="14"/>
  <c r="F209" i="14"/>
  <c r="AA209" i="14"/>
  <c r="X209" i="14"/>
  <c r="F210" i="14"/>
  <c r="AA210" i="14"/>
  <c r="X210" i="14"/>
  <c r="F167" i="14"/>
  <c r="AA167" i="14"/>
  <c r="X167" i="14"/>
  <c r="F173" i="14"/>
  <c r="AA173" i="14"/>
  <c r="X173" i="14"/>
  <c r="F168" i="14"/>
  <c r="AA168" i="14"/>
  <c r="X168" i="14"/>
  <c r="F135" i="14"/>
  <c r="AA135" i="14"/>
  <c r="X135" i="14"/>
  <c r="F95" i="14"/>
  <c r="AA95" i="14"/>
  <c r="X95" i="14"/>
  <c r="F88" i="14"/>
  <c r="AA88" i="14"/>
  <c r="X88" i="14"/>
  <c r="F147" i="14"/>
  <c r="AA147" i="14"/>
  <c r="X147" i="14"/>
  <c r="F150" i="14"/>
  <c r="X150" i="14"/>
  <c r="AA150" i="14"/>
  <c r="F142" i="14"/>
  <c r="X142" i="14"/>
  <c r="AA142" i="14"/>
  <c r="F199" i="14"/>
  <c r="AA199" i="14"/>
  <c r="X199" i="14"/>
  <c r="F200" i="14"/>
  <c r="AA200" i="14"/>
  <c r="X200" i="14"/>
  <c r="F162" i="14"/>
  <c r="AA162" i="14"/>
  <c r="X162" i="14"/>
  <c r="F119" i="14"/>
  <c r="AA119" i="14"/>
  <c r="X119" i="14"/>
  <c r="F120" i="14"/>
  <c r="AA120" i="14"/>
  <c r="X120" i="14"/>
  <c r="F83" i="14"/>
  <c r="AA83" i="14"/>
  <c r="X83" i="14"/>
  <c r="F191" i="14"/>
  <c r="AA191" i="14"/>
  <c r="X191" i="14"/>
  <c r="F188" i="14"/>
  <c r="AA188" i="14"/>
  <c r="X188" i="14"/>
  <c r="F107" i="14"/>
  <c r="AA107" i="14"/>
  <c r="X107" i="14"/>
  <c r="F110" i="14"/>
  <c r="X110" i="14"/>
  <c r="AA110" i="14"/>
  <c r="F180" i="14"/>
  <c r="X180" i="14"/>
  <c r="AA180" i="14"/>
  <c r="F207" i="14"/>
  <c r="AA207" i="14"/>
  <c r="X207" i="14"/>
  <c r="F213" i="14"/>
  <c r="AA213" i="14"/>
  <c r="X213" i="14"/>
  <c r="F208" i="14"/>
  <c r="AA208" i="14"/>
  <c r="X208" i="14"/>
  <c r="F169" i="14"/>
  <c r="AA169" i="14"/>
  <c r="X169" i="14"/>
  <c r="F170" i="14"/>
  <c r="AA170" i="14"/>
  <c r="X170" i="14"/>
  <c r="F127" i="14"/>
  <c r="AA127" i="14"/>
  <c r="X127" i="14"/>
  <c r="F133" i="14"/>
  <c r="AA133" i="14"/>
  <c r="X133" i="14"/>
  <c r="F128" i="14"/>
  <c r="AA128" i="14"/>
  <c r="X128" i="14"/>
  <c r="F89" i="14"/>
  <c r="AA89" i="14"/>
  <c r="X89" i="14"/>
  <c r="F90" i="14"/>
  <c r="AA90" i="14"/>
  <c r="X90" i="14"/>
  <c r="F151" i="14"/>
  <c r="AA151" i="14"/>
  <c r="X151" i="14"/>
  <c r="F149" i="14"/>
  <c r="AA149" i="14"/>
  <c r="X149" i="14"/>
  <c r="F148" i="14"/>
  <c r="X148" i="14"/>
  <c r="AA148" i="14"/>
  <c r="F143" i="14"/>
  <c r="AA143" i="14"/>
  <c r="X143" i="14"/>
  <c r="F141" i="14"/>
  <c r="AA141" i="14"/>
  <c r="X141" i="14"/>
  <c r="F140" i="14"/>
  <c r="X140" i="14"/>
  <c r="AA140" i="14"/>
  <c r="F203" i="14"/>
  <c r="AA203" i="14"/>
  <c r="X203" i="14"/>
  <c r="F202" i="14"/>
  <c r="AA202" i="14"/>
  <c r="X202" i="14"/>
  <c r="F159" i="14"/>
  <c r="AA159" i="14"/>
  <c r="X159" i="14"/>
  <c r="F165" i="14"/>
  <c r="AA165" i="14"/>
  <c r="X165" i="14"/>
  <c r="F160" i="14"/>
  <c r="AA160" i="14"/>
  <c r="X160" i="14"/>
  <c r="F123" i="14"/>
  <c r="AA123" i="14"/>
  <c r="X123" i="14"/>
  <c r="F122" i="14"/>
  <c r="AA122" i="14"/>
  <c r="X122" i="14"/>
  <c r="F79" i="14"/>
  <c r="AA79" i="14"/>
  <c r="X79" i="14"/>
  <c r="F85" i="14"/>
  <c r="AA85" i="14"/>
  <c r="X85" i="14"/>
  <c r="F80" i="14"/>
  <c r="AA80" i="14"/>
  <c r="X80" i="14"/>
  <c r="F187" i="14"/>
  <c r="AA187" i="14"/>
  <c r="X187" i="14"/>
  <c r="F190" i="14"/>
  <c r="X190" i="14"/>
  <c r="AA190" i="14"/>
  <c r="F111" i="14"/>
  <c r="AA111" i="14"/>
  <c r="X111" i="14"/>
  <c r="F109" i="14"/>
  <c r="AA109" i="14"/>
  <c r="X109" i="14"/>
  <c r="F108" i="14"/>
  <c r="X108" i="14"/>
  <c r="AA108" i="14"/>
  <c r="F185" i="14"/>
  <c r="AA185" i="14"/>
  <c r="X185" i="14"/>
  <c r="F182" i="14"/>
  <c r="X182" i="14"/>
  <c r="AA182" i="14"/>
  <c r="F97" i="14"/>
  <c r="AA97" i="14"/>
  <c r="X97" i="14"/>
  <c r="F101" i="14"/>
  <c r="AA101" i="14"/>
  <c r="X101" i="14"/>
  <c r="F100" i="14"/>
  <c r="X100" i="14"/>
  <c r="AA100" i="14"/>
  <c r="F215" i="14"/>
  <c r="AA215" i="14"/>
  <c r="X215" i="14"/>
  <c r="F206" i="14"/>
  <c r="AA206" i="14"/>
  <c r="X206" i="14"/>
  <c r="F212" i="14"/>
  <c r="AA212" i="14"/>
  <c r="X212" i="14"/>
  <c r="F171" i="14"/>
  <c r="AA171" i="14"/>
  <c r="X171" i="14"/>
  <c r="F174" i="14"/>
  <c r="X174" i="14"/>
  <c r="AA174" i="14"/>
  <c r="F129" i="14"/>
  <c r="AA129" i="14"/>
  <c r="X129" i="14"/>
  <c r="F126" i="14"/>
  <c r="X126" i="14"/>
  <c r="AA126" i="14"/>
  <c r="F132" i="14"/>
  <c r="X132" i="14"/>
  <c r="AA132" i="14"/>
  <c r="F91" i="14"/>
  <c r="AA91" i="14"/>
  <c r="X91" i="14"/>
  <c r="F94" i="14"/>
  <c r="X94" i="14"/>
  <c r="AA94" i="14"/>
  <c r="F153" i="14"/>
  <c r="AA153" i="14"/>
  <c r="X153" i="14"/>
  <c r="F146" i="14"/>
  <c r="AA146" i="14"/>
  <c r="X146" i="14"/>
  <c r="F152" i="14"/>
  <c r="AA152" i="14"/>
  <c r="X152" i="14"/>
  <c r="F145" i="14"/>
  <c r="AA145" i="14"/>
  <c r="X145" i="14"/>
  <c r="F138" i="14"/>
  <c r="AA138" i="14"/>
  <c r="X138" i="14"/>
  <c r="F144" i="14"/>
  <c r="AA144" i="14"/>
  <c r="X144" i="14"/>
  <c r="F197" i="14"/>
  <c r="AA197" i="14"/>
  <c r="X197" i="14"/>
  <c r="F196" i="14"/>
  <c r="AA196" i="14"/>
  <c r="X196" i="14"/>
  <c r="F161" i="14"/>
  <c r="AA161" i="14"/>
  <c r="X161" i="14"/>
  <c r="F158" i="14"/>
  <c r="X158" i="14"/>
  <c r="AA158" i="14"/>
  <c r="F164" i="14"/>
  <c r="X164" i="14"/>
  <c r="AA164" i="14"/>
  <c r="F117" i="14"/>
  <c r="AA117" i="14"/>
  <c r="X117" i="14"/>
  <c r="F116" i="14"/>
  <c r="X116" i="14"/>
  <c r="AA116" i="14"/>
  <c r="F81" i="14"/>
  <c r="AA81" i="14"/>
  <c r="X81" i="14"/>
  <c r="F78" i="14"/>
  <c r="X78" i="14"/>
  <c r="AA78" i="14"/>
  <c r="F84" i="14"/>
  <c r="X84" i="14"/>
  <c r="AA84" i="14"/>
  <c r="F195" i="14"/>
  <c r="AA195" i="14"/>
  <c r="X195" i="14"/>
  <c r="F194" i="14"/>
  <c r="AA194" i="14"/>
  <c r="X194" i="14"/>
  <c r="F113" i="14"/>
  <c r="AA113" i="14"/>
  <c r="X113" i="14"/>
  <c r="F106" i="14"/>
  <c r="AA106" i="14"/>
  <c r="X106" i="14"/>
  <c r="F112" i="14"/>
  <c r="AA112" i="14"/>
  <c r="X112" i="14"/>
  <c r="F179" i="14"/>
  <c r="AA179" i="14"/>
  <c r="X179" i="14"/>
  <c r="F176" i="14"/>
  <c r="AA176" i="14"/>
  <c r="X176" i="14"/>
  <c r="F103" i="14"/>
  <c r="AA103" i="14"/>
  <c r="X103" i="14"/>
  <c r="F98" i="14"/>
  <c r="AA98" i="14"/>
  <c r="X98" i="14"/>
  <c r="F104" i="14"/>
  <c r="AA104" i="14"/>
  <c r="X104" i="14"/>
  <c r="X40" i="14"/>
  <c r="AA40" i="14"/>
  <c r="X45" i="14"/>
  <c r="AA45" i="14"/>
  <c r="X28" i="14"/>
  <c r="AA28" i="14"/>
  <c r="X26" i="14"/>
  <c r="AA26" i="14"/>
  <c r="AA51" i="14"/>
  <c r="X51" i="14"/>
  <c r="AA49" i="14"/>
  <c r="X49" i="14"/>
  <c r="X54" i="14"/>
  <c r="AA54" i="14"/>
  <c r="AA61" i="14"/>
  <c r="X61" i="14"/>
  <c r="AA59" i="14"/>
  <c r="X59" i="14"/>
  <c r="AA69" i="14"/>
  <c r="X69" i="14"/>
  <c r="AA75" i="14"/>
  <c r="X75" i="14"/>
  <c r="X68" i="14"/>
  <c r="AA68" i="14"/>
  <c r="AA39" i="14"/>
  <c r="X39" i="14"/>
  <c r="X44" i="14"/>
  <c r="AA44" i="14"/>
  <c r="X38" i="14"/>
  <c r="AA38" i="14"/>
  <c r="AA27" i="14"/>
  <c r="X27" i="14"/>
  <c r="X32" i="14"/>
  <c r="AA32" i="14"/>
  <c r="X30" i="14"/>
  <c r="AA30" i="14"/>
  <c r="AA55" i="14"/>
  <c r="X55" i="14"/>
  <c r="X53" i="14"/>
  <c r="AA53" i="14"/>
  <c r="X60" i="14"/>
  <c r="AA60" i="14"/>
  <c r="AA65" i="14"/>
  <c r="X65" i="14"/>
  <c r="AA63" i="14"/>
  <c r="X63" i="14"/>
  <c r="X74" i="14"/>
  <c r="AA74" i="14"/>
  <c r="X72" i="14"/>
  <c r="AA72" i="14"/>
  <c r="AA43" i="14"/>
  <c r="X43" i="14"/>
  <c r="X37" i="14"/>
  <c r="AA37" i="14"/>
  <c r="X42" i="14"/>
  <c r="AA42" i="14"/>
  <c r="AA31" i="14"/>
  <c r="X31" i="14"/>
  <c r="X29" i="14"/>
  <c r="AA29" i="14"/>
  <c r="X34" i="14"/>
  <c r="AA34" i="14"/>
  <c r="X48" i="14"/>
  <c r="AA48" i="14"/>
  <c r="X46" i="14"/>
  <c r="AA46" i="14"/>
  <c r="X64" i="14"/>
  <c r="AA64" i="14"/>
  <c r="X58" i="14"/>
  <c r="AA58" i="14"/>
  <c r="X56" i="14"/>
  <c r="AA56" i="14"/>
  <c r="AA67" i="14"/>
  <c r="X67" i="14"/>
  <c r="X66" i="14"/>
  <c r="AA66" i="14"/>
  <c r="X36" i="14"/>
  <c r="AA36" i="14"/>
  <c r="X41" i="14"/>
  <c r="AA41" i="14"/>
  <c r="AA35" i="14"/>
  <c r="X35" i="14"/>
  <c r="X33" i="14"/>
  <c r="AA33" i="14"/>
  <c r="AA47" i="14"/>
  <c r="X47" i="14"/>
  <c r="X52" i="14"/>
  <c r="AA52" i="14"/>
  <c r="X50" i="14"/>
  <c r="AA50" i="14"/>
  <c r="AA57" i="14"/>
  <c r="X57" i="14"/>
  <c r="X62" i="14"/>
  <c r="AA62" i="14"/>
  <c r="AA73" i="14"/>
  <c r="X73" i="14"/>
  <c r="AA71" i="14"/>
  <c r="X71" i="14"/>
  <c r="X70" i="14"/>
  <c r="AA70" i="14"/>
  <c r="X16" i="14"/>
  <c r="F16" i="14"/>
  <c r="AA16" i="14"/>
  <c r="F21" i="14"/>
  <c r="X21" i="14"/>
  <c r="AA21" i="14"/>
  <c r="AA20" i="14"/>
  <c r="X20" i="14"/>
  <c r="F20" i="14"/>
  <c r="F25" i="14"/>
  <c r="X25" i="14"/>
  <c r="AA25" i="14"/>
  <c r="X19" i="14"/>
  <c r="AA19" i="14"/>
  <c r="F19" i="14"/>
  <c r="AA24" i="14"/>
  <c r="X24" i="14"/>
  <c r="F24" i="14"/>
  <c r="AA18" i="14"/>
  <c r="F18" i="14"/>
  <c r="X18" i="14"/>
  <c r="X23" i="14"/>
  <c r="AA23" i="14"/>
  <c r="F23" i="14"/>
  <c r="F17" i="14"/>
  <c r="X17" i="14"/>
  <c r="AA17" i="14"/>
  <c r="AA22" i="14"/>
  <c r="F22" i="14"/>
  <c r="X22" i="14"/>
  <c r="D18" i="14"/>
  <c r="D19" i="14"/>
  <c r="D25" i="14"/>
  <c r="D66" i="14" l="1"/>
  <c r="D56" i="14"/>
  <c r="D26" i="14"/>
  <c r="D16" i="14"/>
  <c r="E7" i="1"/>
  <c r="E8" i="1" s="1"/>
  <c r="I8" i="1"/>
  <c r="J8" i="1"/>
  <c r="K8" i="1"/>
  <c r="L8" i="1"/>
  <c r="H8" i="1"/>
  <c r="D5" i="3"/>
  <c r="E6" i="13" l="1"/>
  <c r="D6" i="13" s="1"/>
  <c r="E7" i="13"/>
  <c r="D7" i="13" s="1"/>
  <c r="E8" i="13"/>
  <c r="D8" i="13" s="1"/>
  <c r="E9" i="13"/>
  <c r="D9" i="13" s="1"/>
  <c r="C56" i="14" s="1"/>
  <c r="E10" i="13"/>
  <c r="D10" i="13" s="1"/>
  <c r="C66" i="14" s="1"/>
  <c r="E11" i="13"/>
  <c r="D11" i="13" s="1"/>
  <c r="C76" i="14" s="1"/>
  <c r="E12" i="13"/>
  <c r="D12" i="13" s="1"/>
  <c r="C86" i="14" s="1"/>
  <c r="E13" i="13"/>
  <c r="D13" i="13" s="1"/>
  <c r="C96" i="14" s="1"/>
  <c r="E14" i="13"/>
  <c r="D14" i="13" s="1"/>
  <c r="C106" i="14" s="1"/>
  <c r="E15" i="13"/>
  <c r="D15" i="13" s="1"/>
  <c r="C116" i="14" s="1"/>
  <c r="E16" i="13"/>
  <c r="D16" i="13" s="1"/>
  <c r="C126" i="14" s="1"/>
  <c r="E17" i="13"/>
  <c r="D17" i="13" s="1"/>
  <c r="C136" i="14" s="1"/>
  <c r="E18" i="13"/>
  <c r="D18" i="13" s="1"/>
  <c r="C146" i="14" s="1"/>
  <c r="E19" i="13"/>
  <c r="D19" i="13" s="1"/>
  <c r="C156" i="14" s="1"/>
  <c r="E20" i="13"/>
  <c r="D20" i="13" s="1"/>
  <c r="C166" i="14" s="1"/>
  <c r="E21" i="13"/>
  <c r="D21" i="13" s="1"/>
  <c r="C176" i="14" s="1"/>
  <c r="E22" i="13"/>
  <c r="D22" i="13" s="1"/>
  <c r="C186" i="14" s="1"/>
  <c r="E23" i="13"/>
  <c r="D23" i="13" s="1"/>
  <c r="C196" i="14" s="1"/>
  <c r="E24" i="13"/>
  <c r="D24" i="13" s="1"/>
  <c r="C206" i="14" s="1"/>
  <c r="E5" i="13"/>
  <c r="D12" i="14"/>
  <c r="D9" i="14"/>
  <c r="D8" i="14"/>
  <c r="D7" i="14"/>
  <c r="D5" i="14"/>
  <c r="H9" i="1" l="1"/>
  <c r="C29" i="6" l="1"/>
  <c r="C28" i="6"/>
  <c r="C27" i="6"/>
  <c r="C29" i="5"/>
  <c r="C28" i="5"/>
  <c r="C27" i="5"/>
  <c r="D4" i="5" l="1"/>
  <c r="K9" i="1" l="1"/>
  <c r="L9" i="1" l="1"/>
  <c r="J9" i="1" l="1"/>
  <c r="D6" i="4"/>
  <c r="I9" i="1" l="1"/>
  <c r="D5" i="13" l="1"/>
  <c r="B11" i="1" l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10" i="1"/>
  <c r="E8" i="7"/>
  <c r="E9" i="7"/>
  <c r="E7" i="7"/>
  <c r="E12" i="7"/>
  <c r="F12" i="7" s="1"/>
  <c r="E15" i="7"/>
  <c r="F15" i="7" s="1"/>
  <c r="E19" i="7"/>
  <c r="F19" i="7" s="1"/>
  <c r="E21" i="7"/>
  <c r="F21" i="7" s="1"/>
  <c r="B25" i="3" l="1"/>
  <c r="D25" i="3" s="1"/>
  <c r="B21" i="3"/>
  <c r="D21" i="3" s="1"/>
  <c r="B17" i="3"/>
  <c r="D17" i="3" s="1"/>
  <c r="B13" i="3"/>
  <c r="B9" i="3"/>
  <c r="B24" i="3"/>
  <c r="B20" i="3"/>
  <c r="D20" i="3" s="1"/>
  <c r="B16" i="3"/>
  <c r="D16" i="3" s="1"/>
  <c r="B12" i="3"/>
  <c r="B27" i="3"/>
  <c r="B23" i="3"/>
  <c r="D23" i="3" s="1"/>
  <c r="B19" i="3"/>
  <c r="D19" i="3" s="1"/>
  <c r="B15" i="3"/>
  <c r="D15" i="3" s="1"/>
  <c r="B11" i="3"/>
  <c r="B26" i="3"/>
  <c r="D26" i="3" s="1"/>
  <c r="B22" i="3"/>
  <c r="D22" i="3" s="1"/>
  <c r="B18" i="3"/>
  <c r="D18" i="3" s="1"/>
  <c r="B14" i="3"/>
  <c r="D14" i="3" s="1"/>
  <c r="B10" i="3"/>
  <c r="F8" i="7"/>
  <c r="B7" i="6"/>
  <c r="E7" i="6" s="1"/>
  <c r="C10" i="1"/>
  <c r="B23" i="6"/>
  <c r="C23" i="6" s="1"/>
  <c r="C26" i="1"/>
  <c r="G26" i="1" s="1"/>
  <c r="B19" i="6"/>
  <c r="E19" i="6" s="1"/>
  <c r="C22" i="1"/>
  <c r="G22" i="1" s="1"/>
  <c r="B15" i="6"/>
  <c r="C15" i="6" s="1"/>
  <c r="C18" i="1"/>
  <c r="G18" i="1" s="1"/>
  <c r="B11" i="6"/>
  <c r="E11" i="6" s="1"/>
  <c r="C14" i="1"/>
  <c r="B26" i="6"/>
  <c r="E26" i="6" s="1"/>
  <c r="C29" i="1"/>
  <c r="G29" i="1" s="1"/>
  <c r="B22" i="6"/>
  <c r="E22" i="6" s="1"/>
  <c r="C25" i="1"/>
  <c r="G25" i="1" s="1"/>
  <c r="B18" i="6"/>
  <c r="E18" i="6" s="1"/>
  <c r="C21" i="1"/>
  <c r="G21" i="1" s="1"/>
  <c r="B14" i="6"/>
  <c r="E14" i="6" s="1"/>
  <c r="C17" i="1"/>
  <c r="G17" i="1" s="1"/>
  <c r="B10" i="6"/>
  <c r="C10" i="6" s="1"/>
  <c r="C13" i="1"/>
  <c r="G13" i="1" s="1"/>
  <c r="B25" i="6"/>
  <c r="E25" i="6" s="1"/>
  <c r="C28" i="1"/>
  <c r="G28" i="1" s="1"/>
  <c r="B21" i="6"/>
  <c r="C21" i="6" s="1"/>
  <c r="C24" i="1"/>
  <c r="G24" i="1" s="1"/>
  <c r="B17" i="6"/>
  <c r="E17" i="6" s="1"/>
  <c r="C20" i="1"/>
  <c r="G20" i="1" s="1"/>
  <c r="B13" i="6"/>
  <c r="E13" i="6" s="1"/>
  <c r="C16" i="1"/>
  <c r="G16" i="1" s="1"/>
  <c r="B9" i="6"/>
  <c r="E9" i="6" s="1"/>
  <c r="C12" i="1"/>
  <c r="B24" i="6"/>
  <c r="E24" i="6" s="1"/>
  <c r="C27" i="1"/>
  <c r="G27" i="1" s="1"/>
  <c r="B20" i="6"/>
  <c r="E20" i="6" s="1"/>
  <c r="C23" i="1"/>
  <c r="G23" i="1" s="1"/>
  <c r="B16" i="6"/>
  <c r="C16" i="6" s="1"/>
  <c r="C19" i="1"/>
  <c r="G19" i="1" s="1"/>
  <c r="B12" i="6"/>
  <c r="E12" i="6" s="1"/>
  <c r="C15" i="1"/>
  <c r="G15" i="1" s="1"/>
  <c r="B8" i="6"/>
  <c r="C8" i="6" s="1"/>
  <c r="C11" i="1"/>
  <c r="G11" i="1" s="1"/>
  <c r="C7" i="6"/>
  <c r="B27" i="4"/>
  <c r="E27" i="4" s="1"/>
  <c r="B24" i="5"/>
  <c r="C24" i="5" s="1"/>
  <c r="B23" i="4"/>
  <c r="B20" i="5"/>
  <c r="C20" i="5" s="1"/>
  <c r="B19" i="4"/>
  <c r="B16" i="5"/>
  <c r="C16" i="5" s="1"/>
  <c r="B15" i="4"/>
  <c r="B12" i="5"/>
  <c r="C12" i="5" s="1"/>
  <c r="B11" i="4"/>
  <c r="B8" i="5"/>
  <c r="B10" i="4"/>
  <c r="B7" i="5"/>
  <c r="B26" i="4"/>
  <c r="B23" i="5"/>
  <c r="C23" i="5" s="1"/>
  <c r="B22" i="4"/>
  <c r="B19" i="5"/>
  <c r="C19" i="5" s="1"/>
  <c r="B18" i="4"/>
  <c r="B15" i="5"/>
  <c r="C15" i="5" s="1"/>
  <c r="B14" i="4"/>
  <c r="B11" i="5"/>
  <c r="C11" i="5" s="1"/>
  <c r="B29" i="4"/>
  <c r="E29" i="4" s="1"/>
  <c r="B26" i="5"/>
  <c r="C26" i="5" s="1"/>
  <c r="B25" i="4"/>
  <c r="B22" i="5"/>
  <c r="C22" i="5" s="1"/>
  <c r="B21" i="4"/>
  <c r="B18" i="5"/>
  <c r="C18" i="5" s="1"/>
  <c r="B17" i="4"/>
  <c r="B14" i="5"/>
  <c r="C14" i="5" s="1"/>
  <c r="B13" i="4"/>
  <c r="B10" i="5"/>
  <c r="C10" i="5" s="1"/>
  <c r="B28" i="4"/>
  <c r="E28" i="4" s="1"/>
  <c r="B25" i="5"/>
  <c r="C25" i="5" s="1"/>
  <c r="B24" i="4"/>
  <c r="B21" i="5"/>
  <c r="C21" i="5" s="1"/>
  <c r="B20" i="4"/>
  <c r="B17" i="5"/>
  <c r="C17" i="5" s="1"/>
  <c r="B16" i="4"/>
  <c r="B13" i="5"/>
  <c r="C13" i="5" s="1"/>
  <c r="B12" i="4"/>
  <c r="B9" i="5"/>
  <c r="B8" i="3"/>
  <c r="D8" i="3" s="1"/>
  <c r="D24" i="3"/>
  <c r="D27" i="3"/>
  <c r="E24" i="7"/>
  <c r="F24" i="7" s="1"/>
  <c r="E16" i="7"/>
  <c r="F16" i="7" s="1"/>
  <c r="E22" i="7"/>
  <c r="F22" i="7" s="1"/>
  <c r="E14" i="7"/>
  <c r="F14" i="7" s="1"/>
  <c r="E20" i="7"/>
  <c r="F20" i="7" s="1"/>
  <c r="E11" i="7"/>
  <c r="E26" i="7"/>
  <c r="F26" i="7" s="1"/>
  <c r="E18" i="7"/>
  <c r="F18" i="7" s="1"/>
  <c r="E10" i="7"/>
  <c r="E25" i="7"/>
  <c r="F25" i="7" s="1"/>
  <c r="E17" i="7"/>
  <c r="F17" i="7" s="1"/>
  <c r="E13" i="7"/>
  <c r="F13" i="7" s="1"/>
  <c r="E23" i="7"/>
  <c r="F23" i="7" s="1"/>
  <c r="C13" i="4" l="1"/>
  <c r="E13" i="4"/>
  <c r="C11" i="4"/>
  <c r="E11" i="4"/>
  <c r="E15" i="1"/>
  <c r="F15" i="1"/>
  <c r="H15" i="1"/>
  <c r="E23" i="1"/>
  <c r="F23" i="1"/>
  <c r="H23" i="1"/>
  <c r="H20" i="1"/>
  <c r="E20" i="1"/>
  <c r="F20" i="1"/>
  <c r="H28" i="1"/>
  <c r="E28" i="1"/>
  <c r="F28" i="1"/>
  <c r="J17" i="1"/>
  <c r="H17" i="1"/>
  <c r="E17" i="1"/>
  <c r="F17" i="1"/>
  <c r="K25" i="1"/>
  <c r="H25" i="1"/>
  <c r="E25" i="1"/>
  <c r="F25" i="1"/>
  <c r="H14" i="1"/>
  <c r="E22" i="1"/>
  <c r="F22" i="1"/>
  <c r="H22" i="1"/>
  <c r="C12" i="4"/>
  <c r="E12" i="4"/>
  <c r="J12" i="1" s="1"/>
  <c r="C14" i="4"/>
  <c r="E14" i="4"/>
  <c r="J14" i="1" s="1"/>
  <c r="C10" i="4"/>
  <c r="E10" i="4"/>
  <c r="H11" i="1"/>
  <c r="E11" i="1"/>
  <c r="F11" i="1"/>
  <c r="I19" i="1"/>
  <c r="E19" i="1"/>
  <c r="F19" i="1"/>
  <c r="H19" i="1"/>
  <c r="E27" i="1"/>
  <c r="F27" i="1"/>
  <c r="H27" i="1"/>
  <c r="H16" i="1"/>
  <c r="E16" i="1"/>
  <c r="F16" i="1"/>
  <c r="H24" i="1"/>
  <c r="E24" i="1"/>
  <c r="F24" i="1"/>
  <c r="E13" i="1"/>
  <c r="F13" i="1"/>
  <c r="H21" i="1"/>
  <c r="E21" i="1"/>
  <c r="F21" i="1"/>
  <c r="H29" i="1"/>
  <c r="E29" i="1"/>
  <c r="F29" i="1"/>
  <c r="E18" i="1"/>
  <c r="F18" i="1"/>
  <c r="H18" i="1"/>
  <c r="E26" i="1"/>
  <c r="F26" i="1"/>
  <c r="H26" i="1"/>
  <c r="C15" i="4"/>
  <c r="E15" i="4"/>
  <c r="C16" i="4"/>
  <c r="E16" i="4"/>
  <c r="C26" i="4"/>
  <c r="E26" i="4"/>
  <c r="F11" i="7"/>
  <c r="G14" i="1" s="1"/>
  <c r="C24" i="4"/>
  <c r="E24" i="4"/>
  <c r="C21" i="4"/>
  <c r="E21" i="4"/>
  <c r="C18" i="4"/>
  <c r="E18" i="4"/>
  <c r="C19" i="4"/>
  <c r="E19" i="4"/>
  <c r="C20" i="4"/>
  <c r="E20" i="4"/>
  <c r="C17" i="4"/>
  <c r="E17" i="4"/>
  <c r="C25" i="4"/>
  <c r="E25" i="4"/>
  <c r="C22" i="4"/>
  <c r="E22" i="4"/>
  <c r="C23" i="4"/>
  <c r="E23" i="4"/>
  <c r="D46" i="14"/>
  <c r="L23" i="1"/>
  <c r="C20" i="6"/>
  <c r="L15" i="1"/>
  <c r="C25" i="6"/>
  <c r="C22" i="6"/>
  <c r="C11" i="6"/>
  <c r="L22" i="1"/>
  <c r="I25" i="1"/>
  <c r="E10" i="6"/>
  <c r="L13" i="1" s="1"/>
  <c r="L20" i="1"/>
  <c r="J25" i="1"/>
  <c r="K17" i="1"/>
  <c r="C24" i="6"/>
  <c r="C12" i="6"/>
  <c r="C9" i="6"/>
  <c r="C14" i="6"/>
  <c r="C19" i="6"/>
  <c r="E16" i="6"/>
  <c r="C17" i="6"/>
  <c r="C18" i="6"/>
  <c r="E23" i="6"/>
  <c r="C13" i="6"/>
  <c r="C26" i="6"/>
  <c r="E8" i="6"/>
  <c r="E21" i="6"/>
  <c r="E15" i="6"/>
  <c r="L28" i="1"/>
  <c r="L14" i="1"/>
  <c r="L12" i="1"/>
  <c r="L29" i="1"/>
  <c r="L18" i="1"/>
  <c r="L11" i="1"/>
  <c r="C28" i="4"/>
  <c r="L19" i="1"/>
  <c r="L27" i="1"/>
  <c r="J27" i="1"/>
  <c r="K19" i="1"/>
  <c r="L26" i="1"/>
  <c r="I27" i="1"/>
  <c r="C29" i="4"/>
  <c r="C27" i="4"/>
  <c r="L17" i="1"/>
  <c r="L25" i="1"/>
  <c r="L21" i="1"/>
  <c r="L16" i="1"/>
  <c r="I17" i="1"/>
  <c r="J19" i="1"/>
  <c r="K27" i="1"/>
  <c r="C46" i="14"/>
  <c r="C26" i="14"/>
  <c r="C36" i="14"/>
  <c r="C16" i="14"/>
  <c r="E8" i="5"/>
  <c r="C8" i="5"/>
  <c r="E9" i="5"/>
  <c r="K12" i="1" s="1"/>
  <c r="C9" i="5"/>
  <c r="E7" i="5"/>
  <c r="K10" i="1" s="1"/>
  <c r="C7" i="5"/>
  <c r="E17" i="5"/>
  <c r="E25" i="5"/>
  <c r="E14" i="5"/>
  <c r="E22" i="5"/>
  <c r="E11" i="5"/>
  <c r="K14" i="1" s="1"/>
  <c r="E19" i="5"/>
  <c r="E12" i="5"/>
  <c r="E20" i="5"/>
  <c r="E13" i="5"/>
  <c r="E21" i="5"/>
  <c r="E10" i="5"/>
  <c r="K13" i="1" s="1"/>
  <c r="E18" i="5"/>
  <c r="E26" i="5"/>
  <c r="E15" i="5"/>
  <c r="E23" i="5"/>
  <c r="E16" i="5"/>
  <c r="E24" i="5"/>
  <c r="J10" i="1"/>
  <c r="J13" i="1"/>
  <c r="C14" i="3"/>
  <c r="C22" i="3"/>
  <c r="C15" i="3"/>
  <c r="C23" i="3"/>
  <c r="D12" i="3"/>
  <c r="I14" i="1" s="1"/>
  <c r="C12" i="3"/>
  <c r="C20" i="3"/>
  <c r="I10" i="1"/>
  <c r="C8" i="3"/>
  <c r="D9" i="3"/>
  <c r="C9" i="3"/>
  <c r="C17" i="3"/>
  <c r="C25" i="3"/>
  <c r="D10" i="3"/>
  <c r="I12" i="1" s="1"/>
  <c r="C10" i="3"/>
  <c r="C18" i="3"/>
  <c r="C26" i="3"/>
  <c r="D11" i="3"/>
  <c r="I13" i="1" s="1"/>
  <c r="C11" i="3"/>
  <c r="C19" i="3"/>
  <c r="C27" i="3"/>
  <c r="C16" i="3"/>
  <c r="C24" i="3"/>
  <c r="D13" i="3"/>
  <c r="C13" i="3"/>
  <c r="C21" i="3"/>
  <c r="L24" i="1"/>
  <c r="J24" i="1"/>
  <c r="L10" i="1"/>
  <c r="K21" i="1"/>
  <c r="K26" i="1"/>
  <c r="K28" i="1"/>
  <c r="K11" i="1"/>
  <c r="K23" i="1"/>
  <c r="K29" i="1"/>
  <c r="K16" i="1"/>
  <c r="K18" i="1"/>
  <c r="K20" i="1"/>
  <c r="K15" i="1"/>
  <c r="K22" i="1"/>
  <c r="K24" i="1"/>
  <c r="J18" i="1"/>
  <c r="I18" i="1"/>
  <c r="J20" i="1"/>
  <c r="I20" i="1"/>
  <c r="I15" i="1"/>
  <c r="J15" i="1"/>
  <c r="J22" i="1"/>
  <c r="I22" i="1"/>
  <c r="I24" i="1"/>
  <c r="J21" i="1"/>
  <c r="I21" i="1"/>
  <c r="J26" i="1"/>
  <c r="I26" i="1"/>
  <c r="J28" i="1"/>
  <c r="I28" i="1"/>
  <c r="J11" i="1"/>
  <c r="I11" i="1"/>
  <c r="I23" i="1"/>
  <c r="J23" i="1"/>
  <c r="J29" i="1"/>
  <c r="I29" i="1"/>
  <c r="J16" i="1"/>
  <c r="I16" i="1"/>
  <c r="F9" i="7"/>
  <c r="G12" i="1" s="1"/>
  <c r="F10" i="7"/>
  <c r="F7" i="7"/>
  <c r="G10" i="1" s="1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7" i="7"/>
  <c r="D36" i="14" l="1"/>
  <c r="H12" i="1" s="1"/>
  <c r="E12" i="1"/>
  <c r="E10" i="1"/>
  <c r="E14" i="1"/>
  <c r="F14" i="1"/>
  <c r="D27" i="1"/>
  <c r="H10" i="1"/>
  <c r="F10" i="1" s="1"/>
  <c r="D25" i="1"/>
  <c r="D17" i="1"/>
  <c r="D19" i="1"/>
  <c r="H13" i="1"/>
  <c r="D13" i="1" s="1"/>
  <c r="D16" i="1"/>
  <c r="D22" i="1"/>
  <c r="D20" i="1"/>
  <c r="D23" i="1"/>
  <c r="D28" i="1"/>
  <c r="D21" i="1"/>
  <c r="D24" i="1"/>
  <c r="D18" i="1"/>
  <c r="D29" i="1"/>
  <c r="D26" i="1"/>
  <c r="D15" i="1"/>
  <c r="D11" i="1"/>
  <c r="D14" i="1" l="1"/>
  <c r="D10" i="1"/>
  <c r="F12" i="1"/>
  <c r="D12" i="1" s="1"/>
</calcChain>
</file>

<file path=xl/sharedStrings.xml><?xml version="1.0" encoding="utf-8"?>
<sst xmlns="http://schemas.openxmlformats.org/spreadsheetml/2006/main" count="336" uniqueCount="146">
  <si>
    <t>MERILO 0 - CENA (C)</t>
  </si>
  <si>
    <t>PONUDNIK 1</t>
  </si>
  <si>
    <t>PONUDNIK 2</t>
  </si>
  <si>
    <t>PONUDNIK 3</t>
  </si>
  <si>
    <t>PONUDNIK 4</t>
  </si>
  <si>
    <t>PONUDNIK 5</t>
  </si>
  <si>
    <t>PONUDNIK 6</t>
  </si>
  <si>
    <t>PONUDNIK 7</t>
  </si>
  <si>
    <t>PONUDNIK 8</t>
  </si>
  <si>
    <t>PONUDNIK 9</t>
  </si>
  <si>
    <t>PONUDNIK 10</t>
  </si>
  <si>
    <t>PONUDNIK 11</t>
  </si>
  <si>
    <t>PONUDNIK 12</t>
  </si>
  <si>
    <t>PONUDNIK 13</t>
  </si>
  <si>
    <t>PONUDNIK 14</t>
  </si>
  <si>
    <t>PONUDNIK 15</t>
  </si>
  <si>
    <t>PONUDNIK 16</t>
  </si>
  <si>
    <t>PONUDNIK 17</t>
  </si>
  <si>
    <t>PONUDNIK 18</t>
  </si>
  <si>
    <t>PONUDNIK 19</t>
  </si>
  <si>
    <t>PONUDNIK 20</t>
  </si>
  <si>
    <t>Ponudnik A d.o.o.</t>
  </si>
  <si>
    <t>Ponudnik B d.d.</t>
  </si>
  <si>
    <t>Ponudnik C d.o.o., Ponudnik D d.d.</t>
  </si>
  <si>
    <t>Podizvajalec A s.p., Podizvajalec B s.p.</t>
  </si>
  <si>
    <t>Podizvajalec C d.o.o.</t>
  </si>
  <si>
    <t>DA</t>
  </si>
  <si>
    <t>Ponudnik E d.o.o.</t>
  </si>
  <si>
    <t>Ponudnik F d.o.o.</t>
  </si>
  <si>
    <t>DOPUSTNOST PONUDB</t>
  </si>
  <si>
    <t>NI DOKAZANO NEDOVOLJENO DOGOVARJANJE ALI KORUPCIJA</t>
  </si>
  <si>
    <t>DOPUSTNOST PONUDBE</t>
  </si>
  <si>
    <t>NE OBSTAJAJO DRUGI RAZLOGI ZA IZKLJUČITEV</t>
  </si>
  <si>
    <t>PONUDNIK IZPOLNJUJE POGOJE JAVNEGA NAROČILA</t>
  </si>
  <si>
    <t>PONUDBA USTREZA POTREBAM IN ZAHTEVAM NAROČNIKA</t>
  </si>
  <si>
    <t>NAZIV PONUDNIKA 
(AJPES)</t>
  </si>
  <si>
    <t>OCENA V TOČKAH,
CENA (C)</t>
  </si>
  <si>
    <t>OCENA V TOČKAH,
SKUPNO (S)</t>
  </si>
  <si>
    <t>OCENA V TOČKAH,
KAKOVOST (K)</t>
  </si>
  <si>
    <t>NE</t>
  </si>
  <si>
    <t>Kakovost predložene metodologije in plana dela</t>
  </si>
  <si>
    <t>MERILO 1 - KADRI (K)</t>
  </si>
  <si>
    <t>MERILO 2 - METODOLOGIJA (M)</t>
  </si>
  <si>
    <t>MERILO 3 - TRAJANJE (T)</t>
  </si>
  <si>
    <t>Trajanje izvedbe predmeta javnega naročila</t>
  </si>
  <si>
    <t>Cena izvedbe predmeta javnega naročila</t>
  </si>
  <si>
    <t>Zagotovljena sredstva naročnika (v EUR brez DDV)</t>
  </si>
  <si>
    <t>Predvideno maksimalno skrajšanje roka izvedbe predmeta javnega naročila (v %)</t>
  </si>
  <si>
    <t>Delovne razmere ponudnika</t>
  </si>
  <si>
    <t>Predvideno število oseb nominiranih za izvedbo predmeta javnega naročila</t>
  </si>
  <si>
    <t>MERILO 4 - DELOVNE RAZMERE (D)</t>
  </si>
  <si>
    <t>SKUPNA OCENA PONUDB (S)</t>
  </si>
  <si>
    <t>Skupna ocena ponudb na osnovi cen in meril kakovosti</t>
  </si>
  <si>
    <t>MERILO 5 - INOVATIVNOST (D)</t>
  </si>
  <si>
    <t>K inovativnosti usmerjen pristop ponudnika</t>
  </si>
  <si>
    <t>ŠTEVILO USTREZNIH NAGRAD ALI PRIZNANJ, KI SO JIH V PREDPISANEM OBDOBJU PREJELE OSEBE ZAPOSLENE PRI PONUDNIKU</t>
  </si>
  <si>
    <t>Maksimalno število nagrad ali priznanj predvidenih za ocenjevanje inovativnosti ponudnika</t>
  </si>
  <si>
    <t>Predvideno število oseb nominiranih za izvedbo predmeta javnega naročila (n_k)</t>
  </si>
  <si>
    <t>Maksimalno število dodatnih referenc nad zahtevanimi v razpisnih pogojih (n_ref)</t>
  </si>
  <si>
    <t>UTEŽ KRITERIJA M_c</t>
  </si>
  <si>
    <t>UTEŽ KRITERIJA M_i</t>
  </si>
  <si>
    <t>UTEŽ KRITERIJA M_j</t>
  </si>
  <si>
    <t>UTEŽ KRITERIJA M_u</t>
  </si>
  <si>
    <t>UTEŽ KRITERIJA M_f</t>
  </si>
  <si>
    <t>UTEŽ KRITERIJA M_p</t>
  </si>
  <si>
    <t>UTEŽ KRITERIJA M_k</t>
  </si>
  <si>
    <t>UTEŽ MERILA 1 (K_max)</t>
  </si>
  <si>
    <t>UTEŽ MERILA 2 (M_max)</t>
  </si>
  <si>
    <t>UTEŽ MERILA 3 (T_max)</t>
  </si>
  <si>
    <t>UTEŽ MERILA 4 (D_max)</t>
  </si>
  <si>
    <t>UTEŽ MERILA 5 (I_max)</t>
  </si>
  <si>
    <t>PONUDBA JE PRAVOČASNA</t>
  </si>
  <si>
    <t>PONUDBENA CENA NI NEOBIČAJNO NIZKA</t>
  </si>
  <si>
    <t>PONUDBENA CENA NE PRESEGA ZAGOTOVLJENIH SREDSTEV</t>
  </si>
  <si>
    <t>PONUDBENA CENA
(v EUR brez DDV)</t>
  </si>
  <si>
    <t>Število certifikatov o pridobljenem znanju na osnovi opravljenega izpita</t>
  </si>
  <si>
    <t>Število potrdil o usposabljanju brez opravljenega izpita</t>
  </si>
  <si>
    <t>Število nagrad in priznanj</t>
  </si>
  <si>
    <t>IZKUŠNJE NOMINIRANIH KADROV, UTEŽ KRITERIJA K_i max</t>
  </si>
  <si>
    <t>ZNANJE 
NOMINIRANIH KADROV, UTEŽ KRITERIJA K_z max</t>
  </si>
  <si>
    <t>NAGRADE 
NOMINIRANIH KADROV, UTEŽ KRITERIJA K_n max</t>
  </si>
  <si>
    <t>USPOSABLJANJA 
NOMINIRANIH KADROV, UTEŽ KRITERIJA K_u max</t>
  </si>
  <si>
    <t>Število točk, ki jih pridobi posamezna nagrada ali priznanje</t>
  </si>
  <si>
    <t>Število točk, ki jih pridobi posamezen certifikat o pridobljenem znanju (z izpitom)</t>
  </si>
  <si>
    <t>Število točk, ki jih pridobi posamezno potrdilo o usposabljanju (brez izpita)</t>
  </si>
  <si>
    <t>REFERENCE 
NOMINIRANIH KADROV, UTEŽ KRITERIJA K_r max</t>
  </si>
  <si>
    <t>PONUDNIK</t>
  </si>
  <si>
    <t>PONUJENO SKRAJŠANJE ROKA 
(v dnevih)</t>
  </si>
  <si>
    <t>Predvideno maksimalno trajanje izvedbe predmeta javnega naročila (v dnevih)</t>
  </si>
  <si>
    <t>Predvideno maksimalno skrajšanje roka izvedbe predmeta javnega naročila (v dnevih)</t>
  </si>
  <si>
    <t>NAZIV PONUDNIKA
(AJPES)</t>
  </si>
  <si>
    <t>NAZIV PODIZVAJALCEV 
(AJPES)</t>
  </si>
  <si>
    <t>UTEŽ VSEH KRITERIJEV</t>
  </si>
  <si>
    <t>REZULTAT OCENJEVANJA PONUDB PO MERILIH CENE IN KAKOVOSTI</t>
  </si>
  <si>
    <t>REZULTAT OCENJEVANJA PONUDB PO MERILIH KAKOVOSTI</t>
  </si>
  <si>
    <t>PONUDBENA CENA 
DOPUSTNIH PONUDB 
(v EUR brez DDV)</t>
  </si>
  <si>
    <t>OCENA PONUDBE,
MERILO 5 - INOVATIVNOST (I)</t>
  </si>
  <si>
    <t>OCENA PONUDBE,
MERILO 4 - DELOVNE RAZMERE (D)</t>
  </si>
  <si>
    <t>OCENA PONUDBE,
MERILO 3 - TRAJANJE (T)</t>
  </si>
  <si>
    <t>OCENA PONUDBE, 
MERILO 2 - METODOLOGIJA (M)</t>
  </si>
  <si>
    <t>OCENA PONUDBE,
M_c - RAZUMEVANJE CILJEV STORITVE:
Stopnja, do katere tehnični pristop in ponudnikov plan ustrezata ciljem, opredeljenim v opisu predmeta naročila.</t>
  </si>
  <si>
    <t>OCENA PONUDBE,
M_i - USTVARJALNOST IN INOVATIVNOST:
Ali ponudba vsebuje nove pristope ter metodologije, ki prispevajo k boljšim rezultatom izvedbe storitve.</t>
  </si>
  <si>
    <t>OCENA PONUDBE,
M_j - JASNOST IN DOSLEDNOST:
Ali so različne aktivnosti in drugi elementi predložene metodologije in plana dela dosledni in ali so točke odločanja ustrezno opredeljene/določene.</t>
  </si>
  <si>
    <t>OCENA PONUDBE,
M_u - UČINKOVITOST IN ANGAŽMA OSEBJA:
Ali sta razdelitev osebja ter njihovo število ustrezna.</t>
  </si>
  <si>
    <t>OCENA PONUDBE,
M_f - FLEKSIBILNOST IN PRILAGODLJIVOST:
Ali sta metodologija ter plan dela fleksibilna in preprosta za prilagajanje spremembam, do katerih lahko pride med izvedbo projekta, predvsem če se projekt izvaja v potencialno spremenljivem okolju.</t>
  </si>
  <si>
    <t>OCENA PONUDBE,
M_p - PRAVOČASNOST REZULTATOV:
Ali predlagani razpored aktivnosti zagotavlja pravočasnost rezultatov.</t>
  </si>
  <si>
    <t>OCENA PONUDBE,
M_k - UPRAVLJANJE KAKOVOSTI:
Predvsem pri velikih in zahtevnih projektih mora opis predmeta naročila vključevati tudi načrt zagotavljanja kakovosti.</t>
  </si>
  <si>
    <t>OCENA PONUDBE, 
MERILO 2 - KADRI (K)</t>
  </si>
  <si>
    <t>OCENA PONUDBE,
K_r - REFERENCE 
NOMINIRANIH KADROV:
Reference nominiranih posameznikov iz podobnih projektov, ki presegajo število referenc zahtevanih v  razpisnih pogojih.</t>
  </si>
  <si>
    <t>OCENA PONUDBE,
K_i - IZKUŠNJE 
NOMINIRANIH KADROV:
Delovne izkušnje nominiranih posameznikov.</t>
  </si>
  <si>
    <t xml:space="preserve">OCENA PONUDBE,
K_z - ZNANJE 
NOMINIRANIH KADROV:
Raven ustrezne izobrazbe, ki presega pogojevane zahteve. </t>
  </si>
  <si>
    <t xml:space="preserve">OCENA PONUDBE,
K_u - USPOSABLJANJA 
NOMINIRANIH KADROV:
Usposabljanja s področja, ki je povezano s predmetom naročila. </t>
  </si>
  <si>
    <t xml:space="preserve">OCENA PONUDBE,
K_n - NAGRADE 
NOMINIRANIH KADROV:
Nagrade in priznanja s področja, ki je povezano s predmetom naročila in ki jih podaljuje organizacija regionalnega ali nacionalnega značaja </t>
  </si>
  <si>
    <t>OCENA PONUDBE,
MERILO CENA (C)</t>
  </si>
  <si>
    <t>Ugotavljanje dopustnosti ponudb po kriterijih ZJN-3</t>
  </si>
  <si>
    <t>ŠTEVILO NOMINIRANIH OSEB, KI SO ZAPOSLENE PRI PONUDNIKU ZA NEDOLOČEN ČAS</t>
  </si>
  <si>
    <t>NOMINIRANE OSEBE</t>
  </si>
  <si>
    <t>UTEŽ CENE (C)</t>
  </si>
  <si>
    <t>UTEŽ KAKOVOSTI (K)</t>
  </si>
  <si>
    <t>S = C + K</t>
  </si>
  <si>
    <t xml:space="preserve">REZULTAT OCENJEVANJA PONUDB </t>
  </si>
  <si>
    <t>PO MERILU CENA</t>
  </si>
  <si>
    <t>Kompetence strokovnih kadrov</t>
  </si>
  <si>
    <t>5.</t>
  </si>
  <si>
    <t>4.</t>
  </si>
  <si>
    <t>3.</t>
  </si>
  <si>
    <t>2.</t>
  </si>
  <si>
    <t>1.</t>
  </si>
  <si>
    <t xml:space="preserve">Polja za vnos izhodiščnih podatkov in ocen. </t>
  </si>
  <si>
    <t>Polja s prikazom dopustnosti ponudb.</t>
  </si>
  <si>
    <t>Polja s prikazom vmesnih vrednosti oz. podatkov.</t>
  </si>
  <si>
    <t>Polja s prikazom rezultatov ocenjevanja po merilih kakovosti.</t>
  </si>
  <si>
    <t>Polja s prikazom rezultatov ocenjevanja po merilu cena.</t>
  </si>
  <si>
    <t>LEGENDA BARV</t>
  </si>
  <si>
    <t>Ponudba, ki je dosegla največje število točk.</t>
  </si>
  <si>
    <t>KRATKA NAVODILA</t>
  </si>
  <si>
    <t>Polja s prikazom namena posameznega zavihka.</t>
  </si>
  <si>
    <t xml:space="preserve">V zavihku SKUPNA OCENA PONUDB (S) je iz dokumentacije javnega naročila potrebno prepisati utež cene ter uteži posameznih meril kakovosti.  </t>
  </si>
  <si>
    <t>V zavihku DOPUSTNOST PONUDB je potrebno vnesti nazive ponudnikov in njihovih podizvajalcev ter ocene (DA/NE) po posameznih kriterijih dopustnosti ponudb.</t>
  </si>
  <si>
    <t xml:space="preserve">V zavihku MERILO CENA (C) je iz dokumentacije naročnika potrebno prepisati podatek o zagotovljenih sredstvih naročnika ter vnesti cene posameznih ponudb, vse brez DDV. </t>
  </si>
  <si>
    <t>V zavihku SKUPNA OCENA PONUDB (S) so po vnosu vseh potrebnih podatkov in ocen iz točk 1 do 4 razvidni končni rezultati ocenjevanja ponudb. Ponudba, ki je prejela največ točk, je prikazana v polju z rumenim ozadjem.</t>
  </si>
  <si>
    <t>POSTOPEK OCENJEVANJA PONUDB</t>
  </si>
  <si>
    <t>Polja s prikazom končnih rezultatov ocenjevanja ponudb.</t>
  </si>
  <si>
    <t xml:space="preserve">V zavihkih, ki so namenjeni ocenjevanju meril kakovosti (MERILO 1 - KADRI (K), MERILO 2 - METODOLOGIJA (M), itd.) je iz dokumentacije javnega naročila potrebno prepisati vse uteži in druge kriterijske podatke ter vnesti ocene vseh dopustnih ponudb. </t>
  </si>
  <si>
    <t xml:space="preserve">OPOMBA: Pred vnosom podatkov je potrebno iz vseh vnosnih polj izbrisati trenutne podatke, ki predstavljajo zgolj primer uporabe. </t>
  </si>
  <si>
    <t>Excel pripomoček ver. 1.0  za evalvacijo ponudb v skladu s Smernico za javno naročanje arhitekturnih in inženirskih storitev.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</si>
</sst>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0"/>
    <numFmt numFmtId="165" formatCode="#,##0\ _€"/>
    <numFmt numFmtId="166" formatCode="0.0"/>
    <numFmt numFmtId="167" formatCode="#,##0.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CDF2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9FF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3FFBD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D1FFFF"/>
        <bgColor indexed="64"/>
      </patternFill>
    </fill>
    <fill>
      <patternFill patternType="solid">
        <fgColor theme="9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163">
    <xf numFmtId="0" fontId="0" fillId="0" borderId="0" xfId="0"/>
    <xf numFmtId="4" fontId="0" fillId="0" borderId="0" xfId="0" applyNumberFormat="1"/>
    <xf numFmtId="0" fontId="0" fillId="0" borderId="0" xfId="0" applyAlignment="1">
      <alignment horizontal="right"/>
    </xf>
    <xf numFmtId="0" fontId="3" fillId="0" borderId="0" xfId="0" applyFont="1"/>
    <xf numFmtId="164" fontId="0" fillId="0" borderId="0" xfId="0" applyNumberFormat="1"/>
    <xf numFmtId="0" fontId="3" fillId="0" borderId="0" xfId="0" applyFont="1" applyAlignment="1">
      <alignment vertical="top" wrapText="1"/>
    </xf>
    <xf numFmtId="165" fontId="0" fillId="0" borderId="0" xfId="0" applyNumberFormat="1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right" wrapText="1"/>
    </xf>
    <xf numFmtId="166" fontId="0" fillId="0" borderId="0" xfId="0" applyNumberFormat="1"/>
    <xf numFmtId="0" fontId="0" fillId="0" borderId="0" xfId="0" applyAlignment="1"/>
    <xf numFmtId="0" fontId="2" fillId="0" borderId="0" xfId="0" applyFont="1" applyAlignment="1"/>
    <xf numFmtId="0" fontId="0" fillId="0" borderId="0" xfId="0" applyFill="1" applyBorder="1"/>
    <xf numFmtId="0" fontId="3" fillId="0" borderId="0" xfId="0" applyFont="1" applyFill="1" applyBorder="1"/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wrapText="1"/>
    </xf>
    <xf numFmtId="9" fontId="0" fillId="0" borderId="6" xfId="0" applyNumberFormat="1" applyBorder="1"/>
    <xf numFmtId="164" fontId="0" fillId="0" borderId="0" xfId="0" applyNumberFormat="1" applyFill="1" applyBorder="1"/>
    <xf numFmtId="0" fontId="0" fillId="2" borderId="1" xfId="0" applyFill="1" applyBorder="1" applyAlignment="1">
      <alignment horizontal="right"/>
    </xf>
    <xf numFmtId="0" fontId="0" fillId="0" borderId="0" xfId="0" applyBorder="1"/>
    <xf numFmtId="0" fontId="3" fillId="3" borderId="1" xfId="0" applyFont="1" applyFill="1" applyBorder="1" applyAlignment="1">
      <alignment vertical="top" wrapText="1"/>
    </xf>
    <xf numFmtId="0" fontId="3" fillId="3" borderId="8" xfId="0" applyFont="1" applyFill="1" applyBorder="1"/>
    <xf numFmtId="0" fontId="3" fillId="3" borderId="13" xfId="0" applyFont="1" applyFill="1" applyBorder="1"/>
    <xf numFmtId="0" fontId="3" fillId="4" borderId="1" xfId="0" applyFont="1" applyFill="1" applyBorder="1" applyAlignment="1">
      <alignment vertical="top" wrapText="1"/>
    </xf>
    <xf numFmtId="164" fontId="3" fillId="5" borderId="1" xfId="0" applyNumberFormat="1" applyFont="1" applyFill="1" applyBorder="1"/>
    <xf numFmtId="0" fontId="0" fillId="6" borderId="1" xfId="0" applyFill="1" applyBorder="1"/>
    <xf numFmtId="10" fontId="3" fillId="6" borderId="3" xfId="0" applyNumberFormat="1" applyFont="1" applyFill="1" applyBorder="1"/>
    <xf numFmtId="10" fontId="0" fillId="6" borderId="3" xfId="0" applyNumberFormat="1" applyFill="1" applyBorder="1"/>
    <xf numFmtId="10" fontId="3" fillId="6" borderId="1" xfId="0" applyNumberFormat="1" applyFont="1" applyFill="1" applyBorder="1"/>
    <xf numFmtId="10" fontId="3" fillId="6" borderId="2" xfId="0" applyNumberFormat="1" applyFont="1" applyFill="1" applyBorder="1"/>
    <xf numFmtId="10" fontId="0" fillId="6" borderId="4" xfId="0" applyNumberFormat="1" applyFill="1" applyBorder="1"/>
    <xf numFmtId="0" fontId="0" fillId="9" borderId="1" xfId="0" applyFill="1" applyBorder="1" applyAlignment="1">
      <alignment horizontal="right" wrapText="1"/>
    </xf>
    <xf numFmtId="0" fontId="3" fillId="8" borderId="1" xfId="0" applyFont="1" applyFill="1" applyBorder="1" applyAlignment="1">
      <alignment vertical="top" wrapText="1"/>
    </xf>
    <xf numFmtId="0" fontId="3" fillId="10" borderId="1" xfId="0" applyFont="1" applyFill="1" applyBorder="1" applyAlignment="1">
      <alignment vertical="top" wrapText="1"/>
    </xf>
    <xf numFmtId="0" fontId="3" fillId="11" borderId="1" xfId="0" applyFont="1" applyFill="1" applyBorder="1" applyAlignment="1">
      <alignment vertical="top" wrapText="1"/>
    </xf>
    <xf numFmtId="0" fontId="3" fillId="12" borderId="1" xfId="0" applyFont="1" applyFill="1" applyBorder="1"/>
    <xf numFmtId="0" fontId="0" fillId="12" borderId="1" xfId="0" applyFill="1" applyBorder="1" applyAlignment="1">
      <alignment wrapText="1"/>
    </xf>
    <xf numFmtId="0" fontId="3" fillId="13" borderId="1" xfId="0" applyFont="1" applyFill="1" applyBorder="1" applyAlignment="1">
      <alignment vertical="top" wrapText="1"/>
    </xf>
    <xf numFmtId="3" fontId="0" fillId="14" borderId="1" xfId="0" applyNumberFormat="1" applyFill="1" applyBorder="1" applyProtection="1">
      <protection locked="0"/>
    </xf>
    <xf numFmtId="164" fontId="3" fillId="15" borderId="1" xfId="0" applyNumberFormat="1" applyFont="1" applyFill="1" applyBorder="1" applyAlignment="1">
      <alignment horizontal="right"/>
    </xf>
    <xf numFmtId="0" fontId="3" fillId="13" borderId="5" xfId="0" applyFont="1" applyFill="1" applyBorder="1"/>
    <xf numFmtId="0" fontId="0" fillId="13" borderId="6" xfId="0" applyFill="1" applyBorder="1"/>
    <xf numFmtId="0" fontId="0" fillId="13" borderId="7" xfId="0" applyFill="1" applyBorder="1"/>
    <xf numFmtId="167" fontId="3" fillId="15" borderId="2" xfId="0" applyNumberFormat="1" applyFont="1" applyFill="1" applyBorder="1" applyAlignment="1">
      <alignment horizontal="right" wrapText="1"/>
    </xf>
    <xf numFmtId="167" fontId="3" fillId="15" borderId="3" xfId="0" applyNumberFormat="1" applyFont="1" applyFill="1" applyBorder="1" applyAlignment="1">
      <alignment horizontal="right" wrapText="1"/>
    </xf>
    <xf numFmtId="167" fontId="3" fillId="15" borderId="4" xfId="0" applyNumberFormat="1" applyFont="1" applyFill="1" applyBorder="1" applyAlignment="1">
      <alignment horizontal="right" wrapText="1"/>
    </xf>
    <xf numFmtId="2" fontId="0" fillId="12" borderId="16" xfId="0" applyNumberFormat="1" applyFill="1" applyBorder="1"/>
    <xf numFmtId="2" fontId="0" fillId="12" borderId="17" xfId="0" applyNumberFormat="1" applyFill="1" applyBorder="1"/>
    <xf numFmtId="3" fontId="0" fillId="12" borderId="16" xfId="0" applyNumberFormat="1" applyFill="1" applyBorder="1" applyAlignment="1">
      <alignment horizontal="left"/>
    </xf>
    <xf numFmtId="4" fontId="0" fillId="12" borderId="16" xfId="0" applyNumberFormat="1" applyFill="1" applyBorder="1"/>
    <xf numFmtId="3" fontId="0" fillId="12" borderId="17" xfId="0" applyNumberFormat="1" applyFill="1" applyBorder="1" applyAlignment="1">
      <alignment horizontal="left"/>
    </xf>
    <xf numFmtId="4" fontId="0" fillId="12" borderId="17" xfId="0" applyNumberFormat="1" applyFill="1" applyBorder="1"/>
    <xf numFmtId="4" fontId="0" fillId="12" borderId="18" xfId="0" applyNumberFormat="1" applyFill="1" applyBorder="1"/>
    <xf numFmtId="0" fontId="3" fillId="12" borderId="2" xfId="0" applyFont="1" applyFill="1" applyBorder="1"/>
    <xf numFmtId="0" fontId="0" fillId="12" borderId="2" xfId="0" applyFill="1" applyBorder="1" applyAlignment="1">
      <alignment wrapText="1"/>
    </xf>
    <xf numFmtId="0" fontId="3" fillId="12" borderId="3" xfId="0" applyFont="1" applyFill="1" applyBorder="1"/>
    <xf numFmtId="0" fontId="0" fillId="12" borderId="3" xfId="0" applyFill="1" applyBorder="1" applyAlignment="1">
      <alignment wrapText="1"/>
    </xf>
    <xf numFmtId="0" fontId="3" fillId="12" borderId="4" xfId="0" applyFont="1" applyFill="1" applyBorder="1"/>
    <xf numFmtId="0" fontId="0" fillId="12" borderId="4" xfId="0" applyFill="1" applyBorder="1" applyAlignment="1">
      <alignment wrapText="1"/>
    </xf>
    <xf numFmtId="0" fontId="2" fillId="13" borderId="19" xfId="0" applyFont="1" applyFill="1" applyBorder="1" applyAlignment="1">
      <alignment vertical="top" wrapText="1"/>
    </xf>
    <xf numFmtId="0" fontId="2" fillId="13" borderId="20" xfId="0" applyFont="1" applyFill="1" applyBorder="1" applyAlignment="1">
      <alignment vertical="top" wrapText="1"/>
    </xf>
    <xf numFmtId="0" fontId="2" fillId="13" borderId="21" xfId="0" applyFont="1" applyFill="1" applyBorder="1" applyAlignment="1">
      <alignment vertical="top" wrapText="1"/>
    </xf>
    <xf numFmtId="0" fontId="2" fillId="13" borderId="1" xfId="0" applyFont="1" applyFill="1" applyBorder="1" applyAlignment="1">
      <alignment vertical="top" wrapText="1"/>
    </xf>
    <xf numFmtId="2" fontId="0" fillId="14" borderId="22" xfId="0" applyNumberFormat="1" applyFill="1" applyBorder="1" applyProtection="1">
      <protection locked="0"/>
    </xf>
    <xf numFmtId="2" fontId="0" fillId="14" borderId="23" xfId="0" applyNumberFormat="1" applyFill="1" applyBorder="1" applyProtection="1">
      <protection locked="0"/>
    </xf>
    <xf numFmtId="2" fontId="0" fillId="14" borderId="24" xfId="0" applyNumberFormat="1" applyFill="1" applyBorder="1" applyProtection="1">
      <protection locked="0"/>
    </xf>
    <xf numFmtId="1" fontId="0" fillId="14" borderId="16" xfId="0" applyNumberFormat="1" applyFill="1" applyBorder="1" applyProtection="1">
      <protection locked="0"/>
    </xf>
    <xf numFmtId="2" fontId="0" fillId="14" borderId="25" xfId="0" applyNumberFormat="1" applyFill="1" applyBorder="1" applyProtection="1">
      <protection locked="0"/>
    </xf>
    <xf numFmtId="2" fontId="0" fillId="14" borderId="26" xfId="0" applyNumberFormat="1" applyFill="1" applyBorder="1" applyProtection="1">
      <protection locked="0"/>
    </xf>
    <xf numFmtId="2" fontId="0" fillId="14" borderId="27" xfId="0" applyNumberFormat="1" applyFill="1" applyBorder="1" applyProtection="1">
      <protection locked="0"/>
    </xf>
    <xf numFmtId="1" fontId="0" fillId="14" borderId="17" xfId="0" applyNumberFormat="1" applyFill="1" applyBorder="1" applyProtection="1">
      <protection locked="0"/>
    </xf>
    <xf numFmtId="2" fontId="0" fillId="14" borderId="28" xfId="0" applyNumberFormat="1" applyFill="1" applyBorder="1" applyProtection="1">
      <protection locked="0"/>
    </xf>
    <xf numFmtId="2" fontId="0" fillId="14" borderId="29" xfId="0" applyNumberFormat="1" applyFill="1" applyBorder="1" applyProtection="1">
      <protection locked="0"/>
    </xf>
    <xf numFmtId="2" fontId="0" fillId="14" borderId="30" xfId="0" applyNumberFormat="1" applyFill="1" applyBorder="1" applyProtection="1">
      <protection locked="0"/>
    </xf>
    <xf numFmtId="1" fontId="0" fillId="14" borderId="18" xfId="0" applyNumberFormat="1" applyFill="1" applyBorder="1" applyProtection="1">
      <protection locked="0"/>
    </xf>
    <xf numFmtId="0" fontId="3" fillId="14" borderId="1" xfId="0" applyFont="1" applyFill="1" applyBorder="1" applyProtection="1">
      <protection locked="0"/>
    </xf>
    <xf numFmtId="0" fontId="3" fillId="14" borderId="3" xfId="0" applyNumberFormat="1" applyFont="1" applyFill="1" applyBorder="1" applyProtection="1">
      <protection locked="0"/>
    </xf>
    <xf numFmtId="0" fontId="0" fillId="14" borderId="3" xfId="0" applyFill="1" applyBorder="1" applyProtection="1">
      <protection locked="0"/>
    </xf>
    <xf numFmtId="0" fontId="3" fillId="14" borderId="1" xfId="0" applyNumberFormat="1" applyFont="1" applyFill="1" applyBorder="1" applyProtection="1">
      <protection locked="0"/>
    </xf>
    <xf numFmtId="166" fontId="0" fillId="14" borderId="3" xfId="0" applyNumberFormat="1" applyFill="1" applyBorder="1" applyProtection="1">
      <protection locked="0"/>
    </xf>
    <xf numFmtId="0" fontId="3" fillId="14" borderId="2" xfId="0" applyNumberFormat="1" applyFont="1" applyFill="1" applyBorder="1" applyProtection="1">
      <protection locked="0"/>
    </xf>
    <xf numFmtId="166" fontId="0" fillId="14" borderId="4" xfId="0" applyNumberFormat="1" applyFill="1" applyBorder="1" applyProtection="1">
      <protection locked="0"/>
    </xf>
    <xf numFmtId="0" fontId="3" fillId="13" borderId="11" xfId="0" applyFont="1" applyFill="1" applyBorder="1"/>
    <xf numFmtId="0" fontId="0" fillId="13" borderId="12" xfId="0" applyFill="1" applyBorder="1"/>
    <xf numFmtId="0" fontId="2" fillId="13" borderId="11" xfId="0" applyFont="1" applyFill="1" applyBorder="1"/>
    <xf numFmtId="0" fontId="2" fillId="13" borderId="12" xfId="0" applyFont="1" applyFill="1" applyBorder="1"/>
    <xf numFmtId="0" fontId="3" fillId="13" borderId="5" xfId="0" applyFont="1" applyFill="1" applyBorder="1" applyAlignment="1"/>
    <xf numFmtId="0" fontId="0" fillId="13" borderId="7" xfId="0" applyFill="1" applyBorder="1" applyAlignment="1"/>
    <xf numFmtId="0" fontId="3" fillId="13" borderId="11" xfId="0" applyFont="1" applyFill="1" applyBorder="1" applyAlignment="1"/>
    <xf numFmtId="0" fontId="0" fillId="13" borderId="12" xfId="0" applyFill="1" applyBorder="1" applyAlignment="1"/>
    <xf numFmtId="0" fontId="2" fillId="13" borderId="11" xfId="0" applyFont="1" applyFill="1" applyBorder="1" applyAlignment="1"/>
    <xf numFmtId="0" fontId="3" fillId="13" borderId="8" xfId="0" applyFont="1" applyFill="1" applyBorder="1" applyAlignment="1"/>
    <xf numFmtId="0" fontId="0" fillId="13" borderId="10" xfId="0" applyFill="1" applyBorder="1" applyAlignment="1"/>
    <xf numFmtId="0" fontId="2" fillId="13" borderId="13" xfId="0" applyFont="1" applyFill="1" applyBorder="1" applyAlignment="1"/>
    <xf numFmtId="0" fontId="0" fillId="13" borderId="15" xfId="0" applyFill="1" applyBorder="1" applyAlignment="1"/>
    <xf numFmtId="0" fontId="3" fillId="17" borderId="1" xfId="0" applyFont="1" applyFill="1" applyBorder="1"/>
    <xf numFmtId="0" fontId="0" fillId="17" borderId="1" xfId="0" applyFill="1" applyBorder="1" applyAlignment="1">
      <alignment wrapText="1"/>
    </xf>
    <xf numFmtId="164" fontId="3" fillId="15" borderId="1" xfId="0" applyNumberFormat="1" applyFont="1" applyFill="1" applyBorder="1"/>
    <xf numFmtId="9" fontId="3" fillId="14" borderId="1" xfId="0" applyNumberFormat="1" applyFont="1" applyFill="1" applyBorder="1" applyProtection="1">
      <protection locked="0"/>
    </xf>
    <xf numFmtId="0" fontId="3" fillId="16" borderId="8" xfId="0" applyFont="1" applyFill="1" applyBorder="1"/>
    <xf numFmtId="0" fontId="0" fillId="16" borderId="10" xfId="0" applyFill="1" applyBorder="1"/>
    <xf numFmtId="0" fontId="3" fillId="16" borderId="13" xfId="0" applyFont="1" applyFill="1" applyBorder="1"/>
    <xf numFmtId="0" fontId="0" fillId="16" borderId="15" xfId="0" applyFill="1" applyBorder="1"/>
    <xf numFmtId="0" fontId="4" fillId="16" borderId="8" xfId="0" applyFont="1" applyFill="1" applyBorder="1"/>
    <xf numFmtId="0" fontId="4" fillId="16" borderId="13" xfId="0" applyFont="1" applyFill="1" applyBorder="1"/>
    <xf numFmtId="1" fontId="0" fillId="14" borderId="1" xfId="0" applyNumberFormat="1" applyFill="1" applyBorder="1" applyProtection="1">
      <protection locked="0"/>
    </xf>
    <xf numFmtId="0" fontId="3" fillId="13" borderId="1" xfId="0" applyFont="1" applyFill="1" applyBorder="1"/>
    <xf numFmtId="0" fontId="3" fillId="7" borderId="1" xfId="0" applyFont="1" applyFill="1" applyBorder="1" applyAlignment="1">
      <alignment vertical="top" wrapText="1"/>
    </xf>
    <xf numFmtId="9" fontId="3" fillId="6" borderId="1" xfId="0" applyNumberFormat="1" applyFont="1" applyFill="1" applyBorder="1" applyAlignment="1">
      <alignment wrapText="1"/>
    </xf>
    <xf numFmtId="0" fontId="3" fillId="7" borderId="5" xfId="0" applyFont="1" applyFill="1" applyBorder="1"/>
    <xf numFmtId="0" fontId="0" fillId="7" borderId="6" xfId="0" applyFill="1" applyBorder="1"/>
    <xf numFmtId="0" fontId="3" fillId="6" borderId="1" xfId="0" applyFont="1" applyFill="1" applyBorder="1" applyAlignment="1">
      <alignment horizontal="right" wrapText="1"/>
    </xf>
    <xf numFmtId="0" fontId="0" fillId="7" borderId="7" xfId="0" applyFill="1" applyBorder="1"/>
    <xf numFmtId="0" fontId="0" fillId="6" borderId="1" xfId="0" applyFill="1" applyBorder="1" applyAlignment="1">
      <alignment wrapText="1"/>
    </xf>
    <xf numFmtId="4" fontId="0" fillId="14" borderId="1" xfId="0" applyNumberFormat="1" applyFill="1" applyBorder="1" applyProtection="1">
      <protection locked="0"/>
    </xf>
    <xf numFmtId="4" fontId="3" fillId="14" borderId="1" xfId="0" applyNumberFormat="1" applyFont="1" applyFill="1" applyBorder="1" applyProtection="1">
      <protection locked="0"/>
    </xf>
    <xf numFmtId="4" fontId="0" fillId="12" borderId="1" xfId="0" applyNumberFormat="1" applyFill="1" applyBorder="1"/>
    <xf numFmtId="0" fontId="3" fillId="10" borderId="8" xfId="0" applyFont="1" applyFill="1" applyBorder="1"/>
    <xf numFmtId="0" fontId="3" fillId="10" borderId="1" xfId="0" applyFont="1" applyFill="1" applyBorder="1"/>
    <xf numFmtId="1" fontId="3" fillId="14" borderId="1" xfId="0" applyNumberFormat="1" applyFont="1" applyFill="1" applyBorder="1" applyProtection="1">
      <protection locked="0"/>
    </xf>
    <xf numFmtId="164" fontId="0" fillId="15" borderId="1" xfId="0" applyNumberFormat="1" applyFill="1" applyBorder="1"/>
    <xf numFmtId="10" fontId="0" fillId="15" borderId="1" xfId="0" applyNumberFormat="1" applyFill="1" applyBorder="1"/>
    <xf numFmtId="0" fontId="0" fillId="10" borderId="9" xfId="0" applyFill="1" applyBorder="1"/>
    <xf numFmtId="0" fontId="0" fillId="10" borderId="10" xfId="0" applyFill="1" applyBorder="1"/>
    <xf numFmtId="0" fontId="0" fillId="10" borderId="13" xfId="0" applyFill="1" applyBorder="1"/>
    <xf numFmtId="0" fontId="0" fillId="10" borderId="14" xfId="0" applyFill="1" applyBorder="1"/>
    <xf numFmtId="0" fontId="0" fillId="10" borderId="15" xfId="0" applyFill="1" applyBorder="1"/>
    <xf numFmtId="0" fontId="3" fillId="4" borderId="8" xfId="0" applyFont="1" applyFill="1" applyBorder="1" applyProtection="1"/>
    <xf numFmtId="0" fontId="3" fillId="4" borderId="13" xfId="0" applyFont="1" applyFill="1" applyBorder="1" applyProtection="1"/>
    <xf numFmtId="0" fontId="3" fillId="4" borderId="1" xfId="0" applyFont="1" applyFill="1" applyBorder="1" applyProtection="1"/>
    <xf numFmtId="0" fontId="3" fillId="5" borderId="1" xfId="0" applyNumberFormat="1" applyFont="1" applyFill="1" applyBorder="1" applyProtection="1"/>
    <xf numFmtId="10" fontId="0" fillId="5" borderId="1" xfId="0" applyNumberFormat="1" applyFill="1" applyBorder="1" applyProtection="1"/>
    <xf numFmtId="0" fontId="3" fillId="4" borderId="1" xfId="0" applyFont="1" applyFill="1" applyBorder="1" applyAlignment="1" applyProtection="1">
      <alignment vertical="top" wrapText="1"/>
    </xf>
    <xf numFmtId="164" fontId="0" fillId="5" borderId="1" xfId="0" applyNumberFormat="1" applyFill="1" applyBorder="1" applyProtection="1"/>
    <xf numFmtId="0" fontId="3" fillId="3" borderId="9" xfId="0" applyFont="1" applyFill="1" applyBorder="1"/>
    <xf numFmtId="0" fontId="3" fillId="3" borderId="10" xfId="0" applyFont="1" applyFill="1" applyBorder="1"/>
    <xf numFmtId="0" fontId="3" fillId="3" borderId="14" xfId="0" applyFont="1" applyFill="1" applyBorder="1"/>
    <xf numFmtId="0" fontId="3" fillId="3" borderId="15" xfId="0" applyFont="1" applyFill="1" applyBorder="1"/>
    <xf numFmtId="0" fontId="3" fillId="3" borderId="1" xfId="0" applyFont="1" applyFill="1" applyBorder="1"/>
    <xf numFmtId="164" fontId="3" fillId="18" borderId="1" xfId="0" applyNumberFormat="1" applyFont="1" applyFill="1" applyBorder="1" applyAlignment="1">
      <alignment horizontal="right"/>
    </xf>
    <xf numFmtId="1" fontId="3" fillId="18" borderId="1" xfId="0" applyNumberFormat="1" applyFont="1" applyFill="1" applyBorder="1"/>
    <xf numFmtId="1" fontId="3" fillId="18" borderId="1" xfId="0" applyNumberFormat="1" applyFont="1" applyFill="1" applyBorder="1" applyProtection="1"/>
    <xf numFmtId="9" fontId="0" fillId="18" borderId="4" xfId="0" applyNumberFormat="1" applyFill="1" applyBorder="1"/>
    <xf numFmtId="0" fontId="0" fillId="14" borderId="1" xfId="0" applyFill="1" applyBorder="1" applyAlignment="1" applyProtection="1">
      <alignment wrapText="1"/>
      <protection locked="0"/>
    </xf>
    <xf numFmtId="0" fontId="0" fillId="14" borderId="1" xfId="0" applyFill="1" applyBorder="1" applyAlignment="1" applyProtection="1">
      <alignment horizontal="right"/>
      <protection locked="0"/>
    </xf>
    <xf numFmtId="0" fontId="3" fillId="9" borderId="1" xfId="0" applyFont="1" applyFill="1" applyBorder="1" applyAlignment="1">
      <alignment horizontal="right" wrapText="1"/>
    </xf>
    <xf numFmtId="0" fontId="0" fillId="9" borderId="2" xfId="0" applyFill="1" applyBorder="1" applyAlignment="1">
      <alignment horizontal="right" wrapText="1"/>
    </xf>
    <xf numFmtId="0" fontId="0" fillId="9" borderId="3" xfId="0" applyFill="1" applyBorder="1" applyAlignment="1">
      <alignment horizontal="right" wrapText="1"/>
    </xf>
    <xf numFmtId="0" fontId="0" fillId="9" borderId="4" xfId="0" applyFill="1" applyBorder="1" applyAlignment="1">
      <alignment horizontal="right" wrapText="1"/>
    </xf>
    <xf numFmtId="1" fontId="0" fillId="14" borderId="31" xfId="0" applyNumberFormat="1" applyFill="1" applyBorder="1" applyProtection="1">
      <protection locked="0"/>
    </xf>
    <xf numFmtId="3" fontId="0" fillId="12" borderId="4" xfId="0" applyNumberFormat="1" applyFill="1" applyBorder="1" applyAlignment="1">
      <alignment horizontal="left"/>
    </xf>
    <xf numFmtId="1" fontId="0" fillId="14" borderId="3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16" borderId="1" xfId="0" applyFill="1" applyBorder="1"/>
    <xf numFmtId="0" fontId="0" fillId="14" borderId="1" xfId="0" applyFill="1" applyBorder="1" applyAlignment="1">
      <alignment horizontal="left" vertical="top"/>
    </xf>
    <xf numFmtId="0" fontId="0" fillId="0" borderId="0" xfId="0" applyFill="1"/>
    <xf numFmtId="0" fontId="0" fillId="16" borderId="9" xfId="0" applyFill="1" applyBorder="1"/>
    <xf numFmtId="0" fontId="0" fillId="16" borderId="14" xfId="0" applyFill="1" applyBorder="1"/>
    <xf numFmtId="0" fontId="1" fillId="0" borderId="0" xfId="0" applyFont="1"/>
    <xf numFmtId="2" fontId="0" fillId="12" borderId="18" xfId="0" applyNumberFormat="1" applyFill="1" applyBorder="1"/>
    <xf numFmtId="0" fontId="0" fillId="0" borderId="0" xfId="0" applyAlignment="1">
      <alignment horizontal="left" vertical="top" wrapText="1"/>
    </xf>
  </cellXfs>
  <cellStyles count="1">
    <cellStyle name="Navadno" xfId="0" builtinId="0"/>
  </cellStyles>
  <dxfs count="137"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fill>
        <patternFill patternType="solid">
          <fgColor auto="1"/>
          <bgColor rgb="FFFF0000"/>
        </patternFill>
      </fill>
    </dxf>
    <dxf>
      <font>
        <color auto="1"/>
      </font>
      <fill>
        <patternFill patternType="solid">
          <fgColor auto="1"/>
          <bgColor rgb="FFFF0000"/>
        </patternFill>
      </fill>
    </dxf>
    <dxf>
      <font>
        <color auto="1"/>
      </font>
      <fill>
        <patternFill patternType="solid">
          <fgColor auto="1"/>
          <bgColor rgb="FFFF0000"/>
        </patternFill>
      </fill>
    </dxf>
    <dxf>
      <font>
        <color auto="1"/>
      </font>
      <fill>
        <patternFill patternType="solid">
          <fgColor auto="1"/>
          <bgColor rgb="FFFF0000"/>
        </patternFill>
      </fill>
    </dxf>
    <dxf>
      <font>
        <color auto="1"/>
      </font>
      <fill>
        <patternFill patternType="solid">
          <fgColor auto="1"/>
          <bgColor rgb="FFFF0000"/>
        </patternFill>
      </fill>
    </dxf>
    <dxf>
      <font>
        <color auto="1"/>
      </font>
      <fill>
        <patternFill patternType="solid">
          <fgColor auto="1"/>
          <bgColor rgb="FFFF0000"/>
        </patternFill>
      </fill>
    </dxf>
    <dxf>
      <font>
        <color auto="1"/>
      </font>
      <fill>
        <patternFill patternType="solid">
          <fgColor auto="1"/>
          <bgColor rgb="FFFF0000"/>
        </patternFill>
      </fill>
    </dxf>
    <dxf>
      <font>
        <color auto="1"/>
      </font>
      <fill>
        <patternFill patternType="solid">
          <fgColor auto="1"/>
          <bgColor rgb="FFFF0000"/>
        </patternFill>
      </fill>
    </dxf>
    <dxf>
      <font>
        <color auto="1"/>
      </font>
      <fill>
        <patternFill patternType="solid">
          <fgColor auto="1"/>
          <bgColor rgb="FFFF0000"/>
        </patternFill>
      </fill>
    </dxf>
    <dxf>
      <font>
        <color auto="1"/>
      </font>
      <fill>
        <patternFill patternType="solid">
          <fgColor auto="1"/>
          <bgColor rgb="FFFF0000"/>
        </patternFill>
      </fill>
    </dxf>
    <dxf>
      <font>
        <color auto="1"/>
      </font>
      <fill>
        <patternFill patternType="solid">
          <fgColor auto="1"/>
          <bgColor rgb="FFFF0000"/>
        </patternFill>
      </fill>
    </dxf>
    <dxf>
      <font>
        <color auto="1"/>
      </font>
      <fill>
        <patternFill patternType="solid">
          <fgColor auto="1"/>
          <bgColor rgb="FFFF0000"/>
        </patternFill>
      </fill>
    </dxf>
    <dxf>
      <font>
        <color auto="1"/>
      </font>
      <fill>
        <patternFill patternType="solid">
          <fgColor auto="1"/>
          <bgColor rgb="FFFF0000"/>
        </patternFill>
      </fill>
    </dxf>
    <dxf>
      <font>
        <color auto="1"/>
      </font>
      <fill>
        <patternFill patternType="solid">
          <fgColor auto="1"/>
          <bgColor rgb="FFFF0000"/>
        </patternFill>
      </fill>
    </dxf>
    <dxf>
      <font>
        <color auto="1"/>
      </font>
      <fill>
        <patternFill patternType="solid">
          <fgColor auto="1"/>
          <bgColor rgb="FFFF0000"/>
        </patternFill>
      </fill>
    </dxf>
    <dxf>
      <font>
        <color auto="1"/>
      </font>
      <fill>
        <patternFill patternType="solid">
          <fgColor auto="1"/>
          <bgColor rgb="FFFF0000"/>
        </patternFill>
      </fill>
    </dxf>
    <dxf>
      <font>
        <color auto="1"/>
      </font>
      <fill>
        <patternFill patternType="solid">
          <fgColor auto="1"/>
          <bgColor rgb="FFFF0000"/>
        </patternFill>
      </fill>
    </dxf>
    <dxf>
      <font>
        <color auto="1"/>
      </font>
      <fill>
        <patternFill patternType="solid">
          <fgColor auto="1"/>
          <bgColor rgb="FFFF0000"/>
        </patternFill>
      </fill>
    </dxf>
    <dxf>
      <font>
        <color auto="1"/>
      </font>
      <fill>
        <patternFill patternType="solid">
          <fgColor auto="1"/>
          <bgColor rgb="FFFF0000"/>
        </patternFill>
      </fill>
    </dxf>
    <dxf>
      <font>
        <color auto="1"/>
      </font>
      <fill>
        <patternFill patternType="solid">
          <fgColor auto="1"/>
          <bgColor rgb="FFFF0000"/>
        </patternFill>
      </fill>
    </dxf>
    <dxf>
      <font>
        <color auto="1"/>
      </font>
      <fill>
        <patternFill patternType="solid">
          <fgColor auto="1"/>
          <bgColor rgb="FFFF0000"/>
        </patternFill>
      </fill>
    </dxf>
    <dxf>
      <font>
        <color auto="1"/>
      </font>
      <fill>
        <patternFill patternType="solid">
          <fgColor auto="1"/>
          <bgColor rgb="FFFF0000"/>
        </patternFill>
      </fill>
    </dxf>
    <dxf>
      <font>
        <color rgb="FFFF0000"/>
      </font>
    </dxf>
    <dxf>
      <font>
        <color auto="1"/>
      </font>
      <fill>
        <patternFill patternType="solid">
          <fgColor auto="1"/>
          <bgColor rgb="FFFF0000"/>
        </patternFill>
      </fill>
    </dxf>
    <dxf>
      <font>
        <color rgb="FFFF0000"/>
      </font>
    </dxf>
    <dxf>
      <font>
        <color auto="1"/>
      </font>
      <fill>
        <patternFill patternType="solid">
          <fgColor auto="1"/>
          <bgColor rgb="FFFF0000"/>
        </patternFill>
      </fill>
    </dxf>
    <dxf>
      <font>
        <color rgb="FFFF0000"/>
      </font>
    </dxf>
    <dxf>
      <font>
        <color auto="1"/>
      </font>
      <fill>
        <patternFill patternType="solid">
          <fgColor auto="1"/>
          <bgColor rgb="FFFF0000"/>
        </patternFill>
      </fill>
    </dxf>
    <dxf>
      <font>
        <color rgb="FFFF0000"/>
      </font>
    </dxf>
    <dxf>
      <font>
        <color auto="1"/>
      </font>
      <fill>
        <patternFill patternType="solid">
          <fgColor auto="1"/>
          <bgColor rgb="FFFF0000"/>
        </patternFill>
      </fill>
    </dxf>
    <dxf>
      <font>
        <color rgb="FFFF0000"/>
      </font>
    </dxf>
    <dxf>
      <font>
        <color auto="1"/>
      </font>
      <fill>
        <patternFill patternType="solid">
          <fgColor auto="1"/>
          <bgColor rgb="FFFF0000"/>
        </patternFill>
      </fill>
    </dxf>
    <dxf>
      <font>
        <color rgb="FFFF0000"/>
      </font>
    </dxf>
    <dxf>
      <font>
        <color auto="1"/>
      </font>
      <fill>
        <patternFill patternType="solid">
          <fgColor auto="1"/>
          <bgColor rgb="FFFF0000"/>
        </patternFill>
      </fill>
    </dxf>
    <dxf>
      <font>
        <color rgb="FFFF0000"/>
      </font>
    </dxf>
    <dxf>
      <font>
        <color auto="1"/>
      </font>
      <fill>
        <patternFill patternType="solid">
          <fgColor auto="1"/>
          <bgColor rgb="FFFF0000"/>
        </patternFill>
      </fill>
    </dxf>
    <dxf>
      <font>
        <color rgb="FFFF0000"/>
      </font>
    </dxf>
    <dxf>
      <font>
        <color auto="1"/>
      </font>
      <fill>
        <patternFill patternType="solid">
          <fgColor auto="1"/>
          <bgColor rgb="FFFF0000"/>
        </patternFill>
      </fill>
    </dxf>
    <dxf>
      <font>
        <color rgb="FFFF0000"/>
      </font>
    </dxf>
    <dxf>
      <font>
        <color auto="1"/>
      </font>
      <fill>
        <patternFill patternType="solid">
          <fgColor auto="1"/>
          <bgColor rgb="FFFF0000"/>
        </patternFill>
      </fill>
    </dxf>
    <dxf>
      <font>
        <color rgb="FFFF0000"/>
      </font>
    </dxf>
    <dxf>
      <font>
        <color auto="1"/>
      </font>
      <fill>
        <patternFill patternType="solid">
          <fgColor auto="1"/>
          <bgColor rgb="FFFF0000"/>
        </patternFill>
      </fill>
    </dxf>
    <dxf>
      <font>
        <color rgb="FFFF0000"/>
      </font>
    </dxf>
    <dxf>
      <font>
        <color auto="1"/>
      </font>
      <fill>
        <patternFill patternType="solid">
          <fgColor auto="1"/>
          <bgColor rgb="FFFF0000"/>
        </patternFill>
      </fill>
    </dxf>
    <dxf>
      <font>
        <color rgb="FFFF0000"/>
      </font>
    </dxf>
    <dxf>
      <font>
        <color auto="1"/>
      </font>
      <fill>
        <patternFill patternType="solid">
          <fgColor auto="1"/>
          <bgColor rgb="FFFF0000"/>
        </patternFill>
      </fill>
    </dxf>
    <dxf>
      <font>
        <color rgb="FFFF0000"/>
      </font>
    </dxf>
    <dxf>
      <font>
        <color auto="1"/>
      </font>
      <fill>
        <patternFill patternType="solid">
          <fgColor auto="1"/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fill>
        <patternFill patternType="solid">
          <fgColor auto="1"/>
          <bgColor rgb="FFFF0000"/>
        </patternFill>
      </fill>
    </dxf>
    <dxf>
      <font>
        <color rgb="FFFF0000"/>
      </font>
    </dxf>
    <dxf>
      <font>
        <color auto="1"/>
      </font>
      <fill>
        <patternFill patternType="solid">
          <fgColor auto="1"/>
          <bgColor rgb="FFFF0000"/>
        </patternFill>
      </fill>
    </dxf>
    <dxf>
      <font>
        <color rgb="FFFF0000"/>
      </font>
    </dxf>
    <dxf>
      <font>
        <color auto="1"/>
      </font>
      <fill>
        <patternFill patternType="solid">
          <fgColor auto="1"/>
          <bgColor rgb="FFFF0000"/>
        </patternFill>
      </fill>
    </dxf>
    <dxf>
      <font>
        <color rgb="FFFF0000"/>
      </font>
    </dxf>
    <dxf>
      <font>
        <color auto="1"/>
      </font>
      <fill>
        <patternFill patternType="solid">
          <fgColor auto="1"/>
          <bgColor rgb="FFFF0000"/>
        </patternFill>
      </fill>
    </dxf>
    <dxf>
      <font>
        <color rgb="FFFF0000"/>
      </font>
    </dxf>
    <dxf>
      <font>
        <color auto="1"/>
      </font>
      <fill>
        <patternFill patternType="solid">
          <fgColor auto="1"/>
          <bgColor rgb="FFFF0000"/>
        </patternFill>
      </fill>
    </dxf>
    <dxf>
      <font>
        <color rgb="FFFF0000"/>
      </font>
    </dxf>
    <dxf>
      <font>
        <color auto="1"/>
      </font>
      <fill>
        <patternFill patternType="solid">
          <fgColor auto="1"/>
          <bgColor rgb="FFFF0000"/>
        </patternFill>
      </fill>
    </dxf>
    <dxf>
      <font>
        <color rgb="FFFF0000"/>
      </font>
    </dxf>
    <dxf>
      <font>
        <color auto="1"/>
      </font>
      <fill>
        <patternFill patternType="solid">
          <fgColor auto="1"/>
          <bgColor rgb="FFFF0000"/>
        </patternFill>
      </fill>
    </dxf>
    <dxf>
      <font>
        <color rgb="FFFF0000"/>
      </font>
    </dxf>
    <dxf>
      <font>
        <color auto="1"/>
      </font>
      <fill>
        <patternFill patternType="solid">
          <fgColor auto="1"/>
          <bgColor rgb="FFFF0000"/>
        </patternFill>
      </fill>
    </dxf>
    <dxf>
      <font>
        <color rgb="FFFF0000"/>
      </font>
    </dxf>
    <dxf>
      <font>
        <color auto="1"/>
      </font>
      <fill>
        <patternFill patternType="solid">
          <fgColor auto="1"/>
          <bgColor rgb="FFFF0000"/>
        </patternFill>
      </fill>
    </dxf>
    <dxf>
      <font>
        <color rgb="FFFF0000"/>
      </font>
    </dxf>
    <dxf>
      <font>
        <color auto="1"/>
      </font>
      <fill>
        <patternFill patternType="solid">
          <fgColor auto="1"/>
          <bgColor rgb="FFFF0000"/>
        </patternFill>
      </fill>
    </dxf>
    <dxf>
      <font>
        <color rgb="FFFF0000"/>
      </font>
    </dxf>
    <dxf>
      <font>
        <color auto="1"/>
      </font>
      <fill>
        <patternFill patternType="solid">
          <fgColor auto="1"/>
          <bgColor rgb="FFFF0000"/>
        </patternFill>
      </fill>
    </dxf>
    <dxf>
      <font>
        <color rgb="FFFF0000"/>
      </font>
    </dxf>
    <dxf>
      <font>
        <color auto="1"/>
      </font>
      <fill>
        <patternFill patternType="solid">
          <fgColor auto="1"/>
          <bgColor rgb="FFFF0000"/>
        </patternFill>
      </fill>
    </dxf>
    <dxf>
      <font>
        <color rgb="FFFF0000"/>
      </font>
    </dxf>
    <dxf>
      <font>
        <color auto="1"/>
      </font>
      <fill>
        <patternFill patternType="solid">
          <fgColor auto="1"/>
          <bgColor rgb="FFFF0000"/>
        </patternFill>
      </fill>
    </dxf>
    <dxf>
      <font>
        <color rgb="FFFF0000"/>
      </font>
    </dxf>
    <dxf>
      <font>
        <color auto="1"/>
      </font>
      <fill>
        <patternFill patternType="solid">
          <fgColor auto="1"/>
          <bgColor rgb="FFFF0000"/>
        </patternFill>
      </fill>
    </dxf>
    <dxf>
      <font>
        <color rgb="FFFF0000"/>
      </font>
    </dxf>
    <dxf>
      <font>
        <color auto="1"/>
      </font>
      <fill>
        <patternFill patternType="solid">
          <fgColor auto="1"/>
          <bgColor rgb="FFFF0000"/>
        </patternFill>
      </fill>
    </dxf>
    <dxf>
      <font>
        <color rgb="FFFF0000"/>
      </font>
    </dxf>
    <dxf>
      <font>
        <color auto="1"/>
      </font>
      <fill>
        <patternFill patternType="solid">
          <fgColor auto="1"/>
          <bgColor rgb="FFFF0000"/>
        </patternFill>
      </fill>
    </dxf>
    <dxf>
      <font>
        <color rgb="FFFF0000"/>
      </font>
    </dxf>
    <dxf>
      <font>
        <color auto="1"/>
      </font>
      <fill>
        <patternFill patternType="solid">
          <fgColor auto="1"/>
          <bgColor rgb="FFFF0000"/>
        </patternFill>
      </fill>
    </dxf>
    <dxf>
      <font>
        <color rgb="FFFF0000"/>
      </font>
    </dxf>
    <dxf>
      <font>
        <color auto="1"/>
      </font>
      <fill>
        <patternFill patternType="solid">
          <fgColor auto="1"/>
          <bgColor rgb="FFFF0000"/>
        </patternFill>
      </fill>
    </dxf>
    <dxf>
      <font>
        <color rgb="FFFF0000"/>
      </font>
    </dxf>
    <dxf>
      <font>
        <color auto="1"/>
      </font>
      <fill>
        <patternFill patternType="solid">
          <fgColor auto="1"/>
          <bgColor rgb="FFFF0000"/>
        </patternFill>
      </fill>
    </dxf>
    <dxf>
      <font>
        <color rgb="FFFF0000"/>
      </font>
    </dxf>
    <dxf>
      <font>
        <color auto="1"/>
      </font>
      <fill>
        <patternFill patternType="solid">
          <fgColor auto="1"/>
          <bgColor rgb="FFFF0000"/>
        </patternFill>
      </fill>
    </dxf>
    <dxf>
      <font>
        <color auto="1"/>
      </font>
      <fill>
        <patternFill patternType="solid">
          <fgColor auto="1"/>
          <bgColor rgb="FFFF0000"/>
        </patternFill>
      </fill>
    </dxf>
    <dxf>
      <font>
        <color auto="1"/>
      </font>
      <fill>
        <patternFill patternType="solid">
          <fgColor auto="1"/>
          <bgColor rgb="FFFF0000"/>
        </patternFill>
      </fill>
    </dxf>
    <dxf>
      <font>
        <color auto="1"/>
      </font>
      <fill>
        <patternFill patternType="solid">
          <fgColor auto="1"/>
          <bgColor rgb="FFFF0000"/>
        </patternFill>
      </fill>
    </dxf>
    <dxf>
      <font>
        <color auto="1"/>
      </font>
      <fill>
        <patternFill patternType="solid">
          <fgColor auto="1"/>
          <bgColor rgb="FFFF0000"/>
        </patternFill>
      </fill>
    </dxf>
    <dxf>
      <font>
        <color auto="1"/>
      </font>
      <fill>
        <patternFill patternType="solid">
          <fgColor auto="1"/>
          <bgColor rgb="FFFF0000"/>
        </patternFill>
      </fill>
    </dxf>
    <dxf>
      <font>
        <color auto="1"/>
      </font>
      <fill>
        <patternFill patternType="solid">
          <fgColor auto="1"/>
          <bgColor rgb="FFFF0000"/>
        </patternFill>
      </fill>
    </dxf>
    <dxf>
      <font>
        <color auto="1"/>
      </font>
      <fill>
        <patternFill patternType="solid">
          <fgColor auto="1"/>
          <bgColor rgb="FFFF0000"/>
        </patternFill>
      </fill>
    </dxf>
    <dxf>
      <font>
        <color auto="1"/>
      </font>
      <fill>
        <patternFill patternType="solid">
          <fgColor auto="1"/>
          <bgColor rgb="FFFF0000"/>
        </patternFill>
      </fill>
    </dxf>
    <dxf>
      <font>
        <color auto="1"/>
      </font>
      <fill>
        <patternFill patternType="solid">
          <fgColor auto="1"/>
          <bgColor rgb="FFFF0000"/>
        </patternFill>
      </fill>
    </dxf>
    <dxf>
      <font>
        <color auto="1"/>
      </font>
      <fill>
        <patternFill patternType="solid">
          <fgColor auto="1"/>
          <bgColor rgb="FFFF0000"/>
        </patternFill>
      </fill>
    </dxf>
    <dxf>
      <font>
        <color auto="1"/>
      </font>
      <fill>
        <patternFill patternType="solid">
          <fgColor auto="1"/>
          <bgColor rgb="FFFF0000"/>
        </patternFill>
      </fill>
    </dxf>
    <dxf>
      <font>
        <color auto="1"/>
      </font>
      <fill>
        <patternFill patternType="solid">
          <fgColor auto="1"/>
          <bgColor rgb="FFFF0000"/>
        </patternFill>
      </fill>
    </dxf>
    <dxf>
      <font>
        <color auto="1"/>
      </font>
      <fill>
        <patternFill patternType="solid">
          <fgColor auto="1"/>
          <bgColor rgb="FFFF0000"/>
        </patternFill>
      </fill>
    </dxf>
    <dxf>
      <font>
        <color auto="1"/>
      </font>
      <fill>
        <patternFill patternType="solid">
          <fgColor auto="1"/>
          <bgColor rgb="FFFF0000"/>
        </patternFill>
      </fill>
    </dxf>
    <dxf>
      <font>
        <color auto="1"/>
      </font>
      <fill>
        <patternFill patternType="solid">
          <fgColor auto="1"/>
          <bgColor rgb="FFFF0000"/>
        </patternFill>
      </fill>
    </dxf>
    <dxf>
      <font>
        <color rgb="FFFF0000"/>
      </font>
    </dxf>
    <dxf>
      <font>
        <color auto="1"/>
      </font>
      <fill>
        <patternFill patternType="solid">
          <fgColor auto="1"/>
          <bgColor rgb="FFFF0000"/>
        </patternFill>
      </fill>
    </dxf>
    <dxf>
      <font>
        <color rgb="FFFF0000"/>
      </font>
    </dxf>
    <dxf>
      <font>
        <color auto="1"/>
      </font>
      <fill>
        <patternFill patternType="solid">
          <fgColor auto="1"/>
          <bgColor rgb="FFFF0000"/>
        </patternFill>
      </fill>
    </dxf>
    <dxf>
      <font>
        <color rgb="FFFF0000"/>
      </font>
    </dxf>
    <dxf>
      <font>
        <color auto="1"/>
      </font>
      <fill>
        <patternFill patternType="solid">
          <fgColor auto="1"/>
          <bgColor rgb="FFFF0000"/>
        </patternFill>
      </fill>
    </dxf>
    <dxf>
      <font>
        <color rgb="FFFF0000"/>
      </font>
    </dxf>
    <dxf>
      <font>
        <color auto="1"/>
      </font>
      <fill>
        <patternFill patternType="solid">
          <fgColor auto="1"/>
          <bgColor rgb="FFFF0000"/>
        </patternFill>
      </fill>
    </dxf>
    <dxf>
      <font>
        <color rgb="FFFF0000"/>
      </font>
    </dxf>
    <dxf>
      <font>
        <color auto="1"/>
      </font>
      <fill>
        <patternFill patternType="solid">
          <fgColor auto="1"/>
          <bgColor rgb="FFFF0000"/>
        </patternFill>
      </fill>
    </dxf>
    <dxf>
      <font>
        <color rgb="FFFF0000"/>
      </font>
    </dxf>
    <dxf>
      <font>
        <color rgb="FFFF0000"/>
      </font>
    </dxf>
    <dxf>
      <font>
        <b/>
        <i val="0"/>
        <strike val="0"/>
        <color auto="1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strike val="0"/>
        <color rgb="FFFF0000"/>
      </font>
    </dxf>
    <dxf>
      <font>
        <b/>
        <i val="0"/>
        <strike val="0"/>
        <color auto="1"/>
      </font>
      <fill>
        <patternFill>
          <bgColor rgb="FFFFFF00"/>
        </patternFill>
      </fill>
    </dxf>
    <dxf>
      <font>
        <color rgb="FFFF0000"/>
      </font>
    </dxf>
  </dxfs>
  <tableStyles count="0" defaultTableStyle="TableStyleMedium2" defaultPivotStyle="PivotStyleMedium9"/>
  <colors>
    <mruColors>
      <color rgb="FFFFFFB7"/>
      <color rgb="FFEBE7F1"/>
      <color rgb="FFFFFF66"/>
      <color rgb="FFC9FFFF"/>
      <color rgb="FF66FFFF"/>
      <color rgb="FFFF6699"/>
      <color rgb="FF99FF66"/>
      <color rgb="FFD3FFBD"/>
      <color rgb="FFFFCC66"/>
      <color rgb="FFD1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abSelected="1" workbookViewId="0">
      <selection activeCell="A2" sqref="A2"/>
    </sheetView>
  </sheetViews>
  <sheetFormatPr defaultRowHeight="15" x14ac:dyDescent="0.25"/>
  <cols>
    <col min="1" max="1" width="5.7109375" customWidth="1"/>
    <col min="2" max="2" width="30.7109375" customWidth="1"/>
    <col min="3" max="3" width="5.7109375" customWidth="1"/>
    <col min="4" max="4" width="85.42578125" customWidth="1"/>
  </cols>
  <sheetData>
    <row r="1" spans="1:4" x14ac:dyDescent="0.25">
      <c r="A1" s="100" t="s">
        <v>135</v>
      </c>
      <c r="B1" s="158"/>
      <c r="C1" s="158"/>
      <c r="D1" s="101"/>
    </row>
    <row r="2" spans="1:4" x14ac:dyDescent="0.25">
      <c r="A2" s="102" t="s">
        <v>145</v>
      </c>
      <c r="B2" s="159"/>
      <c r="C2" s="159"/>
      <c r="D2" s="103"/>
    </row>
    <row r="3" spans="1:4" s="157" customFormat="1" x14ac:dyDescent="0.25">
      <c r="A3" s="14"/>
      <c r="B3" s="13"/>
    </row>
    <row r="4" spans="1:4" x14ac:dyDescent="0.25">
      <c r="B4" s="3" t="s">
        <v>141</v>
      </c>
      <c r="D4" s="154"/>
    </row>
    <row r="5" spans="1:4" x14ac:dyDescent="0.25">
      <c r="D5" s="154"/>
    </row>
    <row r="6" spans="1:4" s="153" customFormat="1" ht="35.1" customHeight="1" x14ac:dyDescent="0.25">
      <c r="A6" s="154" t="s">
        <v>127</v>
      </c>
      <c r="B6" s="162" t="s">
        <v>138</v>
      </c>
      <c r="C6" s="162"/>
      <c r="D6" s="162"/>
    </row>
    <row r="7" spans="1:4" s="153" customFormat="1" ht="35.1" customHeight="1" x14ac:dyDescent="0.25">
      <c r="A7" s="154" t="s">
        <v>126</v>
      </c>
      <c r="B7" s="162" t="s">
        <v>137</v>
      </c>
      <c r="C7" s="162"/>
      <c r="D7" s="162"/>
    </row>
    <row r="8" spans="1:4" s="153" customFormat="1" ht="35.1" customHeight="1" x14ac:dyDescent="0.25">
      <c r="A8" s="154" t="s">
        <v>125</v>
      </c>
      <c r="B8" s="162" t="s">
        <v>139</v>
      </c>
      <c r="C8" s="162"/>
      <c r="D8" s="162"/>
    </row>
    <row r="9" spans="1:4" s="153" customFormat="1" ht="35.1" customHeight="1" x14ac:dyDescent="0.25">
      <c r="A9" s="154" t="s">
        <v>124</v>
      </c>
      <c r="B9" s="162" t="s">
        <v>143</v>
      </c>
      <c r="C9" s="162"/>
      <c r="D9" s="162"/>
    </row>
    <row r="10" spans="1:4" s="153" customFormat="1" ht="35.1" customHeight="1" x14ac:dyDescent="0.25">
      <c r="A10" s="154" t="s">
        <v>123</v>
      </c>
      <c r="B10" s="162" t="s">
        <v>140</v>
      </c>
      <c r="C10" s="162"/>
      <c r="D10" s="162"/>
    </row>
    <row r="11" spans="1:4" ht="15" customHeight="1" x14ac:dyDescent="0.25">
      <c r="B11" s="160" t="s">
        <v>144</v>
      </c>
      <c r="C11" s="160"/>
      <c r="D11" s="160"/>
    </row>
    <row r="12" spans="1:4" ht="15" customHeight="1" x14ac:dyDescent="0.25">
      <c r="B12" s="3"/>
    </row>
    <row r="13" spans="1:4" ht="15" customHeight="1" x14ac:dyDescent="0.25">
      <c r="B13" s="3" t="s">
        <v>133</v>
      </c>
    </row>
    <row r="14" spans="1:4" ht="15" customHeight="1" x14ac:dyDescent="0.25"/>
    <row r="15" spans="1:4" ht="15" customHeight="1" x14ac:dyDescent="0.25">
      <c r="B15" s="155"/>
      <c r="D15" s="154" t="s">
        <v>136</v>
      </c>
    </row>
    <row r="16" spans="1:4" ht="15" customHeight="1" x14ac:dyDescent="0.25">
      <c r="D16" s="154"/>
    </row>
    <row r="17" spans="2:4" ht="15" customHeight="1" x14ac:dyDescent="0.25">
      <c r="B17" s="33"/>
      <c r="D17" s="154" t="s">
        <v>129</v>
      </c>
    </row>
    <row r="18" spans="2:4" ht="15" customHeight="1" x14ac:dyDescent="0.25">
      <c r="B18" s="32"/>
      <c r="D18" s="154"/>
    </row>
    <row r="19" spans="2:4" ht="15" customHeight="1" x14ac:dyDescent="0.25">
      <c r="D19" s="154"/>
    </row>
    <row r="20" spans="2:4" ht="15" customHeight="1" x14ac:dyDescent="0.25">
      <c r="B20" s="38"/>
      <c r="D20" s="154" t="s">
        <v>128</v>
      </c>
    </row>
    <row r="21" spans="2:4" ht="15" customHeight="1" x14ac:dyDescent="0.25">
      <c r="B21" s="156"/>
      <c r="D21" s="154"/>
    </row>
    <row r="22" spans="2:4" ht="15" customHeight="1" x14ac:dyDescent="0.25">
      <c r="D22" s="154"/>
    </row>
    <row r="23" spans="2:4" s="8" customFormat="1" ht="15" customHeight="1" x14ac:dyDescent="0.25">
      <c r="B23" s="35"/>
      <c r="D23" s="154" t="s">
        <v>130</v>
      </c>
    </row>
    <row r="24" spans="2:4" ht="15" customHeight="1" x14ac:dyDescent="0.25">
      <c r="B24" s="37"/>
      <c r="D24" s="154"/>
    </row>
    <row r="25" spans="2:4" ht="15" customHeight="1" x14ac:dyDescent="0.25">
      <c r="D25" s="154"/>
    </row>
    <row r="26" spans="2:4" ht="15" customHeight="1" x14ac:dyDescent="0.25">
      <c r="B26" s="130"/>
      <c r="D26" s="154" t="s">
        <v>132</v>
      </c>
    </row>
    <row r="27" spans="2:4" ht="15" customHeight="1" x14ac:dyDescent="0.25">
      <c r="B27" s="131"/>
      <c r="D27" s="154"/>
    </row>
    <row r="28" spans="2:4" ht="15" customHeight="1" x14ac:dyDescent="0.25">
      <c r="D28" s="154"/>
    </row>
    <row r="29" spans="2:4" ht="15" customHeight="1" x14ac:dyDescent="0.25">
      <c r="B29" s="34"/>
      <c r="D29" s="154" t="s">
        <v>131</v>
      </c>
    </row>
    <row r="30" spans="2:4" ht="15" customHeight="1" x14ac:dyDescent="0.25">
      <c r="B30" s="121"/>
      <c r="D30" s="154"/>
    </row>
    <row r="31" spans="2:4" ht="15" customHeight="1" x14ac:dyDescent="0.25">
      <c r="D31" s="154"/>
    </row>
    <row r="32" spans="2:4" ht="15" customHeight="1" x14ac:dyDescent="0.25">
      <c r="B32" s="21"/>
      <c r="D32" s="154" t="s">
        <v>142</v>
      </c>
    </row>
    <row r="33" spans="2:4" ht="15" customHeight="1" x14ac:dyDescent="0.25">
      <c r="B33" s="141"/>
      <c r="D33" s="154"/>
    </row>
    <row r="34" spans="2:4" ht="15" customHeight="1" x14ac:dyDescent="0.25">
      <c r="B34" s="140"/>
      <c r="D34" t="s">
        <v>134</v>
      </c>
    </row>
    <row r="35" spans="2:4" x14ac:dyDescent="0.25">
      <c r="D35" s="154"/>
    </row>
  </sheetData>
  <sheetProtection algorithmName="SHA-512" hashValue="AgylY0cld7zgEyaMIIWbSmE5OhJ+gMlSX0n0p6qNzr5Od+Pzn4YUEj/GD+83On9LSMuS85GOWYJ2pa6XBuIVzQ==" saltValue="VNU8/CNYAqCoSHeNapfnzg==" spinCount="100000" sheet="1" objects="1" scenarios="1" selectLockedCells="1"/>
  <mergeCells count="5">
    <mergeCell ref="B6:D6"/>
    <mergeCell ref="B7:D7"/>
    <mergeCell ref="B8:D8"/>
    <mergeCell ref="B9:D9"/>
    <mergeCell ref="B10:D10"/>
  </mergeCells>
  <conditionalFormatting sqref="B18">
    <cfRule type="cellIs" dxfId="136" priority="2" operator="equal">
      <formula>"NE"</formula>
    </cfRule>
  </conditionalFormatting>
  <conditionalFormatting sqref="B34">
    <cfRule type="cellIs" dxfId="135" priority="2050" operator="equal">
      <formula>MAX($D$22:$D$35)</formula>
    </cfRule>
  </conditionalFormatting>
  <pageMargins left="0.39370078740157483" right="0.39370078740157483" top="0.94488188976377963" bottom="0.55118110236220474" header="0.51181102362204722" footer="0.31496062992125984"/>
  <pageSetup paperSize="9" scale="75" fitToWidth="0" orientation="landscape" r:id="rId1"/>
  <headerFooter>
    <oddHeader>&amp;LOCENA PONUDB SKLADNO S SMERNICO ZA JAVNO NAROČANJE ARHITEKTURNIH IN INŽENIRSKIH STORITEV&amp;R&amp;A</oddHeader>
    <oddFooter>&amp;L&amp;F&amp;R&amp;P/&amp;N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zoomScaleNormal="100" zoomScaleSheetLayoutView="70" workbookViewId="0">
      <selection activeCell="B5" sqref="B5"/>
    </sheetView>
  </sheetViews>
  <sheetFormatPr defaultRowHeight="15" x14ac:dyDescent="0.25"/>
  <cols>
    <col min="1" max="1" width="20.7109375" customWidth="1"/>
    <col min="2" max="2" width="55.7109375" customWidth="1"/>
    <col min="3" max="3" width="50.7109375" customWidth="1"/>
    <col min="4" max="4" width="15.7109375" customWidth="1"/>
    <col min="5" max="11" width="20.7109375" customWidth="1"/>
  </cols>
  <sheetData>
    <row r="1" spans="1:11" x14ac:dyDescent="0.25">
      <c r="A1" s="100" t="s">
        <v>29</v>
      </c>
      <c r="B1" s="101"/>
    </row>
    <row r="2" spans="1:11" x14ac:dyDescent="0.25">
      <c r="A2" s="102" t="s">
        <v>114</v>
      </c>
      <c r="B2" s="103"/>
    </row>
    <row r="4" spans="1:11" s="8" customFormat="1" ht="60" x14ac:dyDescent="0.25">
      <c r="A4" s="35" t="s">
        <v>86</v>
      </c>
      <c r="B4" s="38" t="s">
        <v>90</v>
      </c>
      <c r="C4" s="38" t="s">
        <v>91</v>
      </c>
      <c r="D4" s="33" t="s">
        <v>31</v>
      </c>
      <c r="E4" s="35" t="s">
        <v>73</v>
      </c>
      <c r="F4" s="38" t="s">
        <v>72</v>
      </c>
      <c r="G4" s="38" t="s">
        <v>71</v>
      </c>
      <c r="H4" s="38" t="s">
        <v>30</v>
      </c>
      <c r="I4" s="38" t="s">
        <v>33</v>
      </c>
      <c r="J4" s="38" t="s">
        <v>34</v>
      </c>
      <c r="K4" s="38" t="s">
        <v>32</v>
      </c>
    </row>
    <row r="5" spans="1:11" x14ac:dyDescent="0.25">
      <c r="A5" s="36" t="s">
        <v>1</v>
      </c>
      <c r="B5" s="144" t="s">
        <v>21</v>
      </c>
      <c r="C5" s="144" t="s">
        <v>24</v>
      </c>
      <c r="D5" s="146" t="str">
        <f t="shared" ref="D5:D24" si="0">IF(B5&lt;&gt;"",IF(AND(G5="DA",H5="DA",I5="DA",J5="DA",K5="DA",F5="DA",E5="DA"),"DA","NE"),"")</f>
        <v>DA</v>
      </c>
      <c r="E5" s="19" t="str">
        <f>IF(B5="","",IF('MERILO CENA (C)'!D7&gt;'MERILO CENA (C)'!$D$4,"NE","DA"))</f>
        <v>DA</v>
      </c>
      <c r="F5" s="145" t="s">
        <v>26</v>
      </c>
      <c r="G5" s="145" t="s">
        <v>26</v>
      </c>
      <c r="H5" s="145" t="s">
        <v>26</v>
      </c>
      <c r="I5" s="145" t="s">
        <v>26</v>
      </c>
      <c r="J5" s="145" t="s">
        <v>26</v>
      </c>
      <c r="K5" s="145" t="s">
        <v>26</v>
      </c>
    </row>
    <row r="6" spans="1:11" x14ac:dyDescent="0.25">
      <c r="A6" s="36" t="s">
        <v>2</v>
      </c>
      <c r="B6" s="144" t="s">
        <v>22</v>
      </c>
      <c r="C6" s="144"/>
      <c r="D6" s="146" t="str">
        <f t="shared" si="0"/>
        <v>NE</v>
      </c>
      <c r="E6" s="19" t="str">
        <f>IF(B6="","",IF('MERILO CENA (C)'!D8&gt;'MERILO CENA (C)'!$D$4,"NE","DA"))</f>
        <v>DA</v>
      </c>
      <c r="F6" s="145" t="s">
        <v>26</v>
      </c>
      <c r="G6" s="145" t="s">
        <v>39</v>
      </c>
      <c r="H6" s="145" t="s">
        <v>26</v>
      </c>
      <c r="I6" s="145" t="s">
        <v>26</v>
      </c>
      <c r="J6" s="145" t="s">
        <v>26</v>
      </c>
      <c r="K6" s="145" t="s">
        <v>26</v>
      </c>
    </row>
    <row r="7" spans="1:11" x14ac:dyDescent="0.25">
      <c r="A7" s="36" t="s">
        <v>3</v>
      </c>
      <c r="B7" s="144" t="s">
        <v>23</v>
      </c>
      <c r="C7" s="144" t="s">
        <v>25</v>
      </c>
      <c r="D7" s="146" t="str">
        <f t="shared" si="0"/>
        <v>DA</v>
      </c>
      <c r="E7" s="19" t="str">
        <f>IF(B7="","",IF('MERILO CENA (C)'!D9&gt;'MERILO CENA (C)'!$D$4,"NE","DA"))</f>
        <v>DA</v>
      </c>
      <c r="F7" s="145" t="s">
        <v>26</v>
      </c>
      <c r="G7" s="145" t="s">
        <v>26</v>
      </c>
      <c r="H7" s="145" t="s">
        <v>26</v>
      </c>
      <c r="I7" s="145" t="s">
        <v>26</v>
      </c>
      <c r="J7" s="145" t="s">
        <v>26</v>
      </c>
      <c r="K7" s="145" t="s">
        <v>26</v>
      </c>
    </row>
    <row r="8" spans="1:11" x14ac:dyDescent="0.25">
      <c r="A8" s="36" t="s">
        <v>4</v>
      </c>
      <c r="B8" s="144" t="s">
        <v>27</v>
      </c>
      <c r="C8" s="144"/>
      <c r="D8" s="146" t="str">
        <f t="shared" si="0"/>
        <v>NE</v>
      </c>
      <c r="E8" s="19" t="str">
        <f>IF(B8="","",IF('MERILO CENA (C)'!D10&gt;'MERILO CENA (C)'!$D$4,"NE","DA"))</f>
        <v>NE</v>
      </c>
      <c r="F8" s="145" t="s">
        <v>26</v>
      </c>
      <c r="G8" s="145" t="s">
        <v>26</v>
      </c>
      <c r="H8" s="145" t="s">
        <v>26</v>
      </c>
      <c r="I8" s="145" t="s">
        <v>26</v>
      </c>
      <c r="J8" s="145" t="s">
        <v>26</v>
      </c>
      <c r="K8" s="145" t="s">
        <v>26</v>
      </c>
    </row>
    <row r="9" spans="1:11" x14ac:dyDescent="0.25">
      <c r="A9" s="36" t="s">
        <v>5</v>
      </c>
      <c r="B9" s="144" t="s">
        <v>28</v>
      </c>
      <c r="C9" s="144"/>
      <c r="D9" s="146" t="str">
        <f t="shared" si="0"/>
        <v>DA</v>
      </c>
      <c r="E9" s="19" t="str">
        <f>IF(B9="","",IF('MERILO CENA (C)'!D11&gt;'MERILO CENA (C)'!$D$4,"NE","DA"))</f>
        <v>DA</v>
      </c>
      <c r="F9" s="145" t="s">
        <v>26</v>
      </c>
      <c r="G9" s="145" t="s">
        <v>26</v>
      </c>
      <c r="H9" s="145" t="s">
        <v>26</v>
      </c>
      <c r="I9" s="145" t="s">
        <v>26</v>
      </c>
      <c r="J9" s="145" t="s">
        <v>26</v>
      </c>
      <c r="K9" s="145" t="s">
        <v>26</v>
      </c>
    </row>
    <row r="10" spans="1:11" x14ac:dyDescent="0.25">
      <c r="A10" s="36" t="s">
        <v>6</v>
      </c>
      <c r="B10" s="144"/>
      <c r="C10" s="144"/>
      <c r="D10" s="146" t="str">
        <f t="shared" si="0"/>
        <v/>
      </c>
      <c r="E10" s="19" t="str">
        <f>IF(B10="","",IF('MERILO CENA (C)'!D12&gt;'MERILO CENA (C)'!$D$4,"NE","DA"))</f>
        <v/>
      </c>
      <c r="F10" s="145"/>
      <c r="G10" s="145"/>
      <c r="H10" s="145"/>
      <c r="I10" s="145"/>
      <c r="J10" s="145"/>
      <c r="K10" s="145"/>
    </row>
    <row r="11" spans="1:11" x14ac:dyDescent="0.25">
      <c r="A11" s="36" t="s">
        <v>7</v>
      </c>
      <c r="B11" s="144"/>
      <c r="C11" s="144"/>
      <c r="D11" s="146" t="str">
        <f t="shared" si="0"/>
        <v/>
      </c>
      <c r="E11" s="19" t="str">
        <f>IF(B11="","",IF('MERILO CENA (C)'!D13&gt;'MERILO CENA (C)'!$D$4,"NE","DA"))</f>
        <v/>
      </c>
      <c r="F11" s="145"/>
      <c r="G11" s="145"/>
      <c r="H11" s="145"/>
      <c r="I11" s="145"/>
      <c r="J11" s="145"/>
      <c r="K11" s="145"/>
    </row>
    <row r="12" spans="1:11" x14ac:dyDescent="0.25">
      <c r="A12" s="36" t="s">
        <v>8</v>
      </c>
      <c r="B12" s="144"/>
      <c r="C12" s="144"/>
      <c r="D12" s="146" t="str">
        <f t="shared" si="0"/>
        <v/>
      </c>
      <c r="E12" s="19" t="str">
        <f>IF(B12="","",IF('MERILO CENA (C)'!D14&gt;'MERILO CENA (C)'!$D$4,"NE","DA"))</f>
        <v/>
      </c>
      <c r="F12" s="145"/>
      <c r="G12" s="145"/>
      <c r="H12" s="145"/>
      <c r="I12" s="145"/>
      <c r="J12" s="145"/>
      <c r="K12" s="145"/>
    </row>
    <row r="13" spans="1:11" x14ac:dyDescent="0.25">
      <c r="A13" s="36" t="s">
        <v>9</v>
      </c>
      <c r="B13" s="144"/>
      <c r="C13" s="144"/>
      <c r="D13" s="146" t="str">
        <f t="shared" si="0"/>
        <v/>
      </c>
      <c r="E13" s="19" t="str">
        <f>IF(B13="","",IF('MERILO CENA (C)'!D15&gt;'MERILO CENA (C)'!$D$4,"NE","DA"))</f>
        <v/>
      </c>
      <c r="F13" s="145"/>
      <c r="G13" s="145"/>
      <c r="H13" s="145"/>
      <c r="I13" s="145"/>
      <c r="J13" s="145"/>
      <c r="K13" s="145"/>
    </row>
    <row r="14" spans="1:11" x14ac:dyDescent="0.25">
      <c r="A14" s="36" t="s">
        <v>10</v>
      </c>
      <c r="B14" s="144"/>
      <c r="C14" s="144"/>
      <c r="D14" s="146" t="str">
        <f t="shared" si="0"/>
        <v/>
      </c>
      <c r="E14" s="19" t="str">
        <f>IF(B14="","",IF('MERILO CENA (C)'!D16&gt;'MERILO CENA (C)'!$D$4,"NE","DA"))</f>
        <v/>
      </c>
      <c r="F14" s="145"/>
      <c r="G14" s="145"/>
      <c r="H14" s="145"/>
      <c r="I14" s="145"/>
      <c r="J14" s="145"/>
      <c r="K14" s="145"/>
    </row>
    <row r="15" spans="1:11" x14ac:dyDescent="0.25">
      <c r="A15" s="36" t="s">
        <v>11</v>
      </c>
      <c r="B15" s="144"/>
      <c r="C15" s="144"/>
      <c r="D15" s="146" t="str">
        <f t="shared" si="0"/>
        <v/>
      </c>
      <c r="E15" s="19" t="str">
        <f>IF(B15="","",IF('MERILO CENA (C)'!D17&gt;'MERILO CENA (C)'!$D$4,"NE","DA"))</f>
        <v/>
      </c>
      <c r="F15" s="145"/>
      <c r="G15" s="145"/>
      <c r="H15" s="145"/>
      <c r="I15" s="145"/>
      <c r="J15" s="145"/>
      <c r="K15" s="145"/>
    </row>
    <row r="16" spans="1:11" x14ac:dyDescent="0.25">
      <c r="A16" s="36" t="s">
        <v>12</v>
      </c>
      <c r="B16" s="144"/>
      <c r="C16" s="144"/>
      <c r="D16" s="146" t="str">
        <f t="shared" si="0"/>
        <v/>
      </c>
      <c r="E16" s="19" t="str">
        <f>IF(B16="","",IF('MERILO CENA (C)'!D18&gt;'MERILO CENA (C)'!$D$4,"NE","DA"))</f>
        <v/>
      </c>
      <c r="F16" s="145"/>
      <c r="G16" s="145"/>
      <c r="H16" s="145"/>
      <c r="I16" s="145"/>
      <c r="J16" s="145"/>
      <c r="K16" s="145"/>
    </row>
    <row r="17" spans="1:11" x14ac:dyDescent="0.25">
      <c r="A17" s="36" t="s">
        <v>13</v>
      </c>
      <c r="B17" s="144"/>
      <c r="C17" s="144"/>
      <c r="D17" s="146" t="str">
        <f t="shared" si="0"/>
        <v/>
      </c>
      <c r="E17" s="19" t="str">
        <f>IF(B17="","",IF('MERILO CENA (C)'!D19&gt;'MERILO CENA (C)'!$D$4,"NE","DA"))</f>
        <v/>
      </c>
      <c r="F17" s="145"/>
      <c r="G17" s="145"/>
      <c r="H17" s="145"/>
      <c r="I17" s="145"/>
      <c r="J17" s="145"/>
      <c r="K17" s="145"/>
    </row>
    <row r="18" spans="1:11" x14ac:dyDescent="0.25">
      <c r="A18" s="36" t="s">
        <v>14</v>
      </c>
      <c r="B18" s="144"/>
      <c r="C18" s="144"/>
      <c r="D18" s="146" t="str">
        <f t="shared" si="0"/>
        <v/>
      </c>
      <c r="E18" s="19" t="str">
        <f>IF(B18="","",IF('MERILO CENA (C)'!D20&gt;'MERILO CENA (C)'!$D$4,"NE","DA"))</f>
        <v/>
      </c>
      <c r="F18" s="145"/>
      <c r="G18" s="145"/>
      <c r="H18" s="145"/>
      <c r="I18" s="145"/>
      <c r="J18" s="145"/>
      <c r="K18" s="145"/>
    </row>
    <row r="19" spans="1:11" x14ac:dyDescent="0.25">
      <c r="A19" s="36" t="s">
        <v>15</v>
      </c>
      <c r="B19" s="144"/>
      <c r="C19" s="144"/>
      <c r="D19" s="146" t="str">
        <f t="shared" si="0"/>
        <v/>
      </c>
      <c r="E19" s="19" t="str">
        <f>IF(B19="","",IF('MERILO CENA (C)'!D21&gt;'MERILO CENA (C)'!$D$4,"NE","DA"))</f>
        <v/>
      </c>
      <c r="F19" s="145"/>
      <c r="G19" s="145"/>
      <c r="H19" s="145"/>
      <c r="I19" s="145"/>
      <c r="J19" s="145"/>
      <c r="K19" s="145"/>
    </row>
    <row r="20" spans="1:11" x14ac:dyDescent="0.25">
      <c r="A20" s="36" t="s">
        <v>16</v>
      </c>
      <c r="B20" s="144"/>
      <c r="C20" s="144"/>
      <c r="D20" s="146" t="str">
        <f t="shared" si="0"/>
        <v/>
      </c>
      <c r="E20" s="19" t="str">
        <f>IF(B20="","",IF('MERILO CENA (C)'!D22&gt;'MERILO CENA (C)'!$D$4,"NE","DA"))</f>
        <v/>
      </c>
      <c r="F20" s="145"/>
      <c r="G20" s="145"/>
      <c r="H20" s="145"/>
      <c r="I20" s="145"/>
      <c r="J20" s="145"/>
      <c r="K20" s="145"/>
    </row>
    <row r="21" spans="1:11" x14ac:dyDescent="0.25">
      <c r="A21" s="36" t="s">
        <v>17</v>
      </c>
      <c r="B21" s="144"/>
      <c r="C21" s="144"/>
      <c r="D21" s="146" t="str">
        <f t="shared" si="0"/>
        <v/>
      </c>
      <c r="E21" s="19" t="str">
        <f>IF(B21="","",IF('MERILO CENA (C)'!D23&gt;'MERILO CENA (C)'!$D$4,"NE","DA"))</f>
        <v/>
      </c>
      <c r="F21" s="145"/>
      <c r="G21" s="145"/>
      <c r="H21" s="145"/>
      <c r="I21" s="145"/>
      <c r="J21" s="145"/>
      <c r="K21" s="145"/>
    </row>
    <row r="22" spans="1:11" x14ac:dyDescent="0.25">
      <c r="A22" s="36" t="s">
        <v>18</v>
      </c>
      <c r="B22" s="144"/>
      <c r="C22" s="144"/>
      <c r="D22" s="146" t="str">
        <f t="shared" si="0"/>
        <v/>
      </c>
      <c r="E22" s="19" t="str">
        <f>IF(B22="","",IF('MERILO CENA (C)'!D24&gt;'MERILO CENA (C)'!$D$4,"NE","DA"))</f>
        <v/>
      </c>
      <c r="F22" s="145"/>
      <c r="G22" s="145"/>
      <c r="H22" s="145"/>
      <c r="I22" s="145"/>
      <c r="J22" s="145"/>
      <c r="K22" s="145"/>
    </row>
    <row r="23" spans="1:11" x14ac:dyDescent="0.25">
      <c r="A23" s="36" t="s">
        <v>19</v>
      </c>
      <c r="B23" s="144"/>
      <c r="C23" s="144"/>
      <c r="D23" s="146" t="str">
        <f t="shared" si="0"/>
        <v/>
      </c>
      <c r="E23" s="19" t="str">
        <f>IF(B23="","",IF('MERILO CENA (C)'!D25&gt;'MERILO CENA (C)'!$D$4,"NE","DA"))</f>
        <v/>
      </c>
      <c r="F23" s="145"/>
      <c r="G23" s="145"/>
      <c r="H23" s="145"/>
      <c r="I23" s="145"/>
      <c r="J23" s="145"/>
      <c r="K23" s="145"/>
    </row>
    <row r="24" spans="1:11" x14ac:dyDescent="0.25">
      <c r="A24" s="36" t="s">
        <v>20</v>
      </c>
      <c r="B24" s="144"/>
      <c r="C24" s="144"/>
      <c r="D24" s="146" t="str">
        <f t="shared" si="0"/>
        <v/>
      </c>
      <c r="E24" s="19" t="str">
        <f>IF(B24="","",IF('MERILO CENA (C)'!D26&gt;'MERILO CENA (C)'!$D$4,"NE","DA"))</f>
        <v/>
      </c>
      <c r="F24" s="145"/>
      <c r="G24" s="145"/>
      <c r="H24" s="145"/>
      <c r="I24" s="145"/>
      <c r="J24" s="145"/>
      <c r="K24" s="145"/>
    </row>
    <row r="25" spans="1:11" x14ac:dyDescent="0.25">
      <c r="D25" s="2"/>
    </row>
    <row r="26" spans="1:11" x14ac:dyDescent="0.25">
      <c r="D26" s="2"/>
    </row>
  </sheetData>
  <sheetProtection algorithmName="SHA-512" hashValue="O2zVo7pxMRVT1BFpoOxEkr914aXMQorXVo+lfJNcWEnOuEh/POcBGljiOuC4ggnmAC7IgX1HGDhCxLCbEBp7yA==" saltValue="NlImC6zbadTiIopKa3IFsw==" spinCount="100000" sheet="1" objects="1" scenarios="1" selectLockedCells="1"/>
  <conditionalFormatting sqref="E5:K24">
    <cfRule type="cellIs" dxfId="134" priority="2" operator="equal">
      <formula>"NE"</formula>
    </cfRule>
  </conditionalFormatting>
  <conditionalFormatting sqref="D5:D24">
    <cfRule type="cellIs" dxfId="133" priority="1" operator="equal">
      <formula>"NE"</formula>
    </cfRule>
  </conditionalFormatting>
  <dataValidations count="1">
    <dataValidation type="list" allowBlank="1" showInputMessage="1" showErrorMessage="1" sqref="F5:K24">
      <formula1>"DA,NE"</formula1>
    </dataValidation>
  </dataValidations>
  <pageMargins left="0.39370078740157483" right="0.39370078740157483" top="0.94488188976377963" bottom="0.55118110236220474" header="0.51181102362204722" footer="0.31496062992125984"/>
  <pageSetup paperSize="9" scale="75" fitToWidth="0" orientation="landscape" r:id="rId1"/>
  <headerFooter>
    <oddHeader>&amp;LOCENA PONUDB SKLADNO S SMERNICO ZA JAVNO NAROČANJE ARHITEKTURNIH IN INŽENIRSKIH STORITEV&amp;R&amp;A</oddHeader>
    <oddFooter>&amp;L&amp;F&amp;R&amp;P/&amp;N</oddFooter>
  </headerFooter>
  <colBreaks count="1" manualBreakCount="1">
    <brk id="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zoomScaleNormal="100" zoomScaleSheetLayoutView="70" workbookViewId="0">
      <selection activeCell="F7" sqref="F7"/>
    </sheetView>
  </sheetViews>
  <sheetFormatPr defaultRowHeight="15" x14ac:dyDescent="0.25"/>
  <cols>
    <col min="1" max="1" width="20.7109375" customWidth="1"/>
    <col min="2" max="2" width="55.7109375" customWidth="1"/>
    <col min="3" max="3" width="15.7109375" customWidth="1"/>
    <col min="4" max="16" width="32.7109375" customWidth="1"/>
  </cols>
  <sheetData>
    <row r="1" spans="1:16" s="13" customFormat="1" x14ac:dyDescent="0.25">
      <c r="A1" s="100" t="s">
        <v>51</v>
      </c>
      <c r="B1" s="101"/>
      <c r="D1" s="18"/>
    </row>
    <row r="2" spans="1:16" s="13" customFormat="1" x14ac:dyDescent="0.25">
      <c r="A2" s="102" t="s">
        <v>52</v>
      </c>
      <c r="B2" s="103"/>
      <c r="D2" s="18"/>
    </row>
    <row r="3" spans="1:16" s="13" customFormat="1" x14ac:dyDescent="0.25">
      <c r="A3" s="3"/>
      <c r="B3"/>
      <c r="D3" s="18"/>
    </row>
    <row r="4" spans="1:16" s="13" customFormat="1" x14ac:dyDescent="0.25">
      <c r="A4" s="3"/>
      <c r="B4"/>
      <c r="D4" s="22" t="s">
        <v>93</v>
      </c>
      <c r="E4" s="135"/>
      <c r="F4" s="136"/>
      <c r="G4" s="128" t="s">
        <v>120</v>
      </c>
      <c r="H4" s="118" t="s">
        <v>94</v>
      </c>
      <c r="I4" s="123"/>
      <c r="J4" s="123"/>
      <c r="K4" s="123"/>
      <c r="L4" s="124"/>
    </row>
    <row r="5" spans="1:16" x14ac:dyDescent="0.25">
      <c r="D5" s="23"/>
      <c r="E5" s="137"/>
      <c r="F5" s="138"/>
      <c r="G5" s="129" t="s">
        <v>121</v>
      </c>
      <c r="H5" s="125"/>
      <c r="I5" s="126"/>
      <c r="J5" s="126"/>
      <c r="K5" s="126"/>
      <c r="L5" s="127"/>
    </row>
    <row r="6" spans="1:16" x14ac:dyDescent="0.25">
      <c r="C6" s="20"/>
      <c r="D6" s="139" t="s">
        <v>119</v>
      </c>
      <c r="E6" s="139" t="s">
        <v>117</v>
      </c>
      <c r="F6" s="139" t="s">
        <v>118</v>
      </c>
      <c r="G6" s="130" t="s">
        <v>66</v>
      </c>
      <c r="H6" s="119" t="s">
        <v>66</v>
      </c>
      <c r="I6" s="119" t="s">
        <v>67</v>
      </c>
      <c r="J6" s="119" t="s">
        <v>68</v>
      </c>
      <c r="K6" s="119" t="s">
        <v>69</v>
      </c>
      <c r="L6" s="119" t="s">
        <v>70</v>
      </c>
      <c r="M6" s="3"/>
      <c r="N6" s="3"/>
      <c r="O6" s="3"/>
      <c r="P6" s="3"/>
    </row>
    <row r="7" spans="1:16" x14ac:dyDescent="0.25">
      <c r="A7" s="3"/>
      <c r="C7" s="20"/>
      <c r="D7" s="141">
        <v>100</v>
      </c>
      <c r="E7" s="142">
        <f>D7-F7</f>
        <v>40</v>
      </c>
      <c r="F7" s="120">
        <v>60</v>
      </c>
      <c r="G7" s="131">
        <v>100</v>
      </c>
      <c r="H7" s="79">
        <v>50</v>
      </c>
      <c r="I7" s="79">
        <v>15</v>
      </c>
      <c r="J7" s="79">
        <v>5</v>
      </c>
      <c r="K7" s="79">
        <v>8</v>
      </c>
      <c r="L7" s="79">
        <v>3</v>
      </c>
      <c r="M7" s="6"/>
      <c r="N7" s="6"/>
      <c r="O7" s="6"/>
      <c r="P7" s="6"/>
    </row>
    <row r="8" spans="1:16" x14ac:dyDescent="0.25">
      <c r="D8" s="143">
        <f>D7/100</f>
        <v>1</v>
      </c>
      <c r="E8" s="143">
        <f>E7/100</f>
        <v>0.4</v>
      </c>
      <c r="F8" s="143">
        <f>F7/100</f>
        <v>0.6</v>
      </c>
      <c r="G8" s="132">
        <f>G7/100</f>
        <v>1</v>
      </c>
      <c r="H8" s="122">
        <f>H7/SUM($H$7:$L$7)</f>
        <v>0.61728395061728392</v>
      </c>
      <c r="I8" s="122">
        <f t="shared" ref="I8:L8" si="0">I7/SUM($H$7:$L$7)</f>
        <v>0.18518518518518517</v>
      </c>
      <c r="J8" s="122">
        <f t="shared" si="0"/>
        <v>6.1728395061728392E-2</v>
      </c>
      <c r="K8" s="122">
        <f t="shared" si="0"/>
        <v>9.8765432098765427E-2</v>
      </c>
      <c r="L8" s="122">
        <f t="shared" si="0"/>
        <v>3.7037037037037035E-2</v>
      </c>
    </row>
    <row r="9" spans="1:16" ht="30" x14ac:dyDescent="0.25">
      <c r="A9" s="35" t="s">
        <v>86</v>
      </c>
      <c r="B9" s="35" t="s">
        <v>35</v>
      </c>
      <c r="C9" s="33" t="s">
        <v>31</v>
      </c>
      <c r="D9" s="21" t="s">
        <v>37</v>
      </c>
      <c r="E9" s="21" t="s">
        <v>36</v>
      </c>
      <c r="F9" s="21" t="s">
        <v>38</v>
      </c>
      <c r="G9" s="133" t="s">
        <v>113</v>
      </c>
      <c r="H9" s="34" t="str">
        <f>'MERILO 1 - KADRI (K)'!D15</f>
        <v>OCENA PONUDBE, 
MERILO 2 - KADRI (K)</v>
      </c>
      <c r="I9" s="34" t="str">
        <f>'MERILO 2 - METODOLOGIJA (M)'!D7</f>
        <v>OCENA PONUDBE, 
MERILO 2 - METODOLOGIJA (M)</v>
      </c>
      <c r="J9" s="34" t="str">
        <f>'MERILO 3 - TRAJANJE (T)'!E9</f>
        <v>OCENA PONUDBE,
MERILO 3 - TRAJANJE (T)</v>
      </c>
      <c r="K9" s="34" t="str">
        <f>'MERILO 4 - DELOVNE RAZMERE (D)'!E6</f>
        <v>OCENA PONUDBE,
MERILO 4 - DELOVNE RAZMERE (D)</v>
      </c>
      <c r="L9" s="34" t="str">
        <f>'MERILO 5 - INOVATIVNOST (I)'!E6</f>
        <v>OCENA PONUDBE,
MERILO 5 - INOVATIVNOST (I)</v>
      </c>
      <c r="M9" s="5"/>
      <c r="N9" s="7"/>
      <c r="O9" s="7"/>
      <c r="P9" s="7"/>
    </row>
    <row r="10" spans="1:16" x14ac:dyDescent="0.25">
      <c r="A10" s="36" t="s">
        <v>1</v>
      </c>
      <c r="B10" s="37" t="str">
        <f>IF('DOPUSTNOST PONUDB'!B5="","",'DOPUSTNOST PONUDB'!B5)</f>
        <v>Ponudnik A d.o.o.</v>
      </c>
      <c r="C10" s="32" t="str">
        <f>IF(B10="","",IF('DOPUSTNOST PONUDB'!D5="DA","DA","NE"))</f>
        <v>DA</v>
      </c>
      <c r="D10" s="140">
        <f t="shared" ref="D10:D29" si="1">IF(AND(E10="",F10=""),"",E10+F10)</f>
        <v>69.694350916573143</v>
      </c>
      <c r="E10" s="140">
        <f>IF(C10="DA",'MERILO CENA (C)'!F7*'SKUPNA OCENA PONUDB (S)'!$E$7,"")</f>
        <v>32.727272727272727</v>
      </c>
      <c r="F10" s="140">
        <f t="shared" ref="F10:F29" si="2">IF(C10="DA",SUM(H10:P10)/SUM($H$7:$P$7)*$F$7,"")</f>
        <v>36.967078189300409</v>
      </c>
      <c r="G10" s="134">
        <f>IF(C10="DA",'MERILO CENA (C)'!F7*$G$7,"")</f>
        <v>81.818181818181827</v>
      </c>
      <c r="H10" s="121">
        <f>IF(C10="DA",'MERILO 1 - KADRI (K)'!D16*$H$7,"")</f>
        <v>28.888888888888886</v>
      </c>
      <c r="I10" s="121">
        <f>IF(C10="DA",'MERILO 2 - METODOLOGIJA (M)'!D8*$I$7,"")</f>
        <v>9.9000000000000021</v>
      </c>
      <c r="J10" s="121">
        <f>IF(C10="DA",'MERILO 3 - TRAJANJE (T)'!E10*$J$7,"")</f>
        <v>2.916666666666667</v>
      </c>
      <c r="K10" s="121">
        <f>IF(C10="DA",'MERILO 4 - DELOVNE RAZMERE (D)'!E7*$K$7,"")</f>
        <v>6.4</v>
      </c>
      <c r="L10" s="121">
        <f>IF(C10="DA",'MERILO 5 - INOVATIVNOST (I)'!E7*$L$7,"")</f>
        <v>1.7999999999999998</v>
      </c>
      <c r="M10" s="4"/>
      <c r="N10" s="4"/>
      <c r="O10" s="4"/>
      <c r="P10" s="4"/>
    </row>
    <row r="11" spans="1:16" x14ac:dyDescent="0.25">
      <c r="A11" s="36" t="s">
        <v>2</v>
      </c>
      <c r="B11" s="37" t="str">
        <f>IF('DOPUSTNOST PONUDB'!B6="","",'DOPUSTNOST PONUDB'!B6)</f>
        <v>Ponudnik B d.d.</v>
      </c>
      <c r="C11" s="32" t="str">
        <f>IF(B11="","",IF('DOPUSTNOST PONUDB'!D6="DA","DA","NE"))</f>
        <v>NE</v>
      </c>
      <c r="D11" s="140" t="str">
        <f t="shared" si="1"/>
        <v/>
      </c>
      <c r="E11" s="140" t="str">
        <f>IF(C11="DA",'MERILO CENA (C)'!F8*'SKUPNA OCENA PONUDB (S)'!$E$7,"")</f>
        <v/>
      </c>
      <c r="F11" s="140" t="str">
        <f t="shared" si="2"/>
        <v/>
      </c>
      <c r="G11" s="134" t="str">
        <f>IF(C11="DA",'MERILO CENA (C)'!F8*$G$7,"")</f>
        <v/>
      </c>
      <c r="H11" s="121" t="str">
        <f>IF(C11="DA",'MERILO 1 - KADRI (K)'!D26*$H$7,"")</f>
        <v/>
      </c>
      <c r="I11" s="121" t="str">
        <f>IF(C11="DA",'MERILO 2 - METODOLOGIJA (M)'!D9*$I$7,"")</f>
        <v/>
      </c>
      <c r="J11" s="121" t="str">
        <f>IF(C11="DA",'MERILO 3 - TRAJANJE (T)'!E11*$J$7,"")</f>
        <v/>
      </c>
      <c r="K11" s="121" t="str">
        <f>IF(C11="DA",'MERILO 4 - DELOVNE RAZMERE (D)'!E8*$K$7,"")</f>
        <v/>
      </c>
      <c r="L11" s="121" t="str">
        <f>IF(C11="DA",'MERILO 5 - INOVATIVNOST (I)'!E8*$L$7,"")</f>
        <v/>
      </c>
      <c r="M11" s="4"/>
      <c r="N11" s="4"/>
      <c r="O11" s="4"/>
      <c r="P11" s="4"/>
    </row>
    <row r="12" spans="1:16" x14ac:dyDescent="0.25">
      <c r="A12" s="36" t="s">
        <v>3</v>
      </c>
      <c r="B12" s="37" t="str">
        <f>IF('DOPUSTNOST PONUDB'!B7="","",'DOPUSTNOST PONUDB'!B7)</f>
        <v>Ponudnik C d.o.o., Ponudnik D d.d.</v>
      </c>
      <c r="C12" s="32" t="str">
        <f>IF(B12="","",IF('DOPUSTNOST PONUDB'!D7="DA","DA","NE"))</f>
        <v>DA</v>
      </c>
      <c r="D12" s="140">
        <f t="shared" si="1"/>
        <v>62.202071803604369</v>
      </c>
      <c r="E12" s="140">
        <f>IF(C12="DA",'MERILO CENA (C)'!F9*'SKUPNA OCENA PONUDB (S)'!$E$7,"")</f>
        <v>24.827586206896552</v>
      </c>
      <c r="F12" s="140">
        <f t="shared" si="2"/>
        <v>37.374485596707814</v>
      </c>
      <c r="G12" s="134">
        <f>IF(C12="DA",'MERILO CENA (C)'!F9*$G$7,"")</f>
        <v>62.068965517241381</v>
      </c>
      <c r="H12" s="121">
        <f>IF(C12="DA",'MERILO 1 - KADRI (K)'!D36*$H$7,"")</f>
        <v>27.638888888888889</v>
      </c>
      <c r="I12" s="121">
        <f>IF(C12="DA",'MERILO 2 - METODOLOGIJA (M)'!D10*$I$7,"")</f>
        <v>10.5</v>
      </c>
      <c r="J12" s="121">
        <f>IF(C12="DA",'MERILO 3 - TRAJANJE (T)'!E12*$J$7,"")</f>
        <v>2.916666666666667</v>
      </c>
      <c r="K12" s="121">
        <f>IF(C12="DA",'MERILO 4 - DELOVNE RAZMERE (D)'!E9*$K$7,"")</f>
        <v>6.4</v>
      </c>
      <c r="L12" s="121">
        <f>IF(C12="DA",'MERILO 5 - INOVATIVNOST (I)'!E9*$L$7,"")</f>
        <v>3</v>
      </c>
      <c r="M12" s="4"/>
      <c r="N12" s="4"/>
      <c r="O12" s="4"/>
      <c r="P12" s="4"/>
    </row>
    <row r="13" spans="1:16" x14ac:dyDescent="0.25">
      <c r="A13" s="36" t="s">
        <v>4</v>
      </c>
      <c r="B13" s="37" t="str">
        <f>IF('DOPUSTNOST PONUDB'!B8="","",'DOPUSTNOST PONUDB'!B8)</f>
        <v>Ponudnik E d.o.o.</v>
      </c>
      <c r="C13" s="32" t="str">
        <f>IF(B13="","",IF('DOPUSTNOST PONUDB'!D8="DA","DA","NE"))</f>
        <v>NE</v>
      </c>
      <c r="D13" s="140" t="str">
        <f t="shared" si="1"/>
        <v/>
      </c>
      <c r="E13" s="140" t="str">
        <f>IF(C13="DA",'MERILO CENA (C)'!F10*'SKUPNA OCENA PONUDB (S)'!$E$7,"")</f>
        <v/>
      </c>
      <c r="F13" s="140" t="str">
        <f t="shared" si="2"/>
        <v/>
      </c>
      <c r="G13" s="134" t="str">
        <f>IF(C13="DA",'MERILO CENA (C)'!F10*$G$7,"")</f>
        <v/>
      </c>
      <c r="H13" s="121" t="str">
        <f>IF(C13="DA",'MERILO 1 - KADRI (K)'!D46*$H$7,"")</f>
        <v/>
      </c>
      <c r="I13" s="121" t="str">
        <f>IF(C13="DA",'MERILO 2 - METODOLOGIJA (M)'!D11*$I$7,"")</f>
        <v/>
      </c>
      <c r="J13" s="121" t="str">
        <f>IF(C13="DA",'MERILO 3 - TRAJANJE (T)'!E13*$J$7,"")</f>
        <v/>
      </c>
      <c r="K13" s="121" t="str">
        <f>IF(C13="DA",'MERILO 4 - DELOVNE RAZMERE (D)'!E10*$K$7,"")</f>
        <v/>
      </c>
      <c r="L13" s="121" t="str">
        <f>IF(C13="DA",'MERILO 5 - INOVATIVNOST (I)'!E10*$L$7,"")</f>
        <v/>
      </c>
      <c r="M13" s="4"/>
      <c r="N13" s="4"/>
      <c r="O13" s="4"/>
      <c r="P13" s="4"/>
    </row>
    <row r="14" spans="1:16" x14ac:dyDescent="0.25">
      <c r="A14" s="36" t="s">
        <v>5</v>
      </c>
      <c r="B14" s="37" t="str">
        <f>IF('DOPUSTNOST PONUDB'!B9="","",'DOPUSTNOST PONUDB'!B9)</f>
        <v>Ponudnik F d.o.o.</v>
      </c>
      <c r="C14" s="32" t="str">
        <f>IF(B14="","",IF('DOPUSTNOST PONUDB'!D9="DA","DA","NE"))</f>
        <v>DA</v>
      </c>
      <c r="D14" s="140">
        <f t="shared" si="1"/>
        <v>71.559670781893004</v>
      </c>
      <c r="E14" s="140">
        <f>IF(C14="DA",'MERILO CENA (C)'!F11*'SKUPNA OCENA PONUDB (S)'!$E$7,"")</f>
        <v>40</v>
      </c>
      <c r="F14" s="140">
        <f t="shared" si="2"/>
        <v>31.559670781893004</v>
      </c>
      <c r="G14" s="134">
        <f>IF(C14="DA",'MERILO CENA (C)'!F11*$G$7,"")</f>
        <v>100</v>
      </c>
      <c r="H14" s="121">
        <f>IF(C14="DA",'MERILO 1 - KADRI (K)'!D56*$H$7,"")</f>
        <v>24.305555555555554</v>
      </c>
      <c r="I14" s="121">
        <f>IF(C14="DA",'MERILO 2 - METODOLOGIJA (M)'!D12*$I$7,"")</f>
        <v>5.7</v>
      </c>
      <c r="J14" s="121">
        <f>IF(C14="DA",'MERILO 3 - TRAJANJE (T)'!E14*$J$7,"")</f>
        <v>5</v>
      </c>
      <c r="K14" s="121">
        <f>IF(C14="DA",'MERILO 4 - DELOVNE RAZMERE (D)'!E11*$K$7,"")</f>
        <v>6.4</v>
      </c>
      <c r="L14" s="121">
        <f>IF(C14="DA",'MERILO 5 - INOVATIVNOST (I)'!E11*$L$7,"")</f>
        <v>1.2000000000000002</v>
      </c>
      <c r="M14" s="4"/>
      <c r="N14" s="4"/>
      <c r="O14" s="4"/>
      <c r="P14" s="4"/>
    </row>
    <row r="15" spans="1:16" x14ac:dyDescent="0.25">
      <c r="A15" s="36" t="s">
        <v>6</v>
      </c>
      <c r="B15" s="37" t="str">
        <f>IF('DOPUSTNOST PONUDB'!B10="","",'DOPUSTNOST PONUDB'!B10)</f>
        <v/>
      </c>
      <c r="C15" s="32" t="str">
        <f>IF(B15="","",IF('DOPUSTNOST PONUDB'!D10="DA","DA","NE"))</f>
        <v/>
      </c>
      <c r="D15" s="140" t="str">
        <f t="shared" si="1"/>
        <v/>
      </c>
      <c r="E15" s="140" t="str">
        <f>IF(C15="DA",'MERILO CENA (C)'!F12*'SKUPNA OCENA PONUDB (S)'!$E$7,"")</f>
        <v/>
      </c>
      <c r="F15" s="140" t="str">
        <f t="shared" si="2"/>
        <v/>
      </c>
      <c r="G15" s="134" t="str">
        <f>IF(C15="DA",'MERILO CENA (C)'!F12*$G$7,"")</f>
        <v/>
      </c>
      <c r="H15" s="121" t="str">
        <f>IF(C15="DA",'MERILO 1 - KADRI (K)'!D66*$H$7,"")</f>
        <v/>
      </c>
      <c r="I15" s="121" t="str">
        <f>IF(C15="DA",'MERILO 2 - METODOLOGIJA (M)'!D13*$I$7,"")</f>
        <v/>
      </c>
      <c r="J15" s="121" t="str">
        <f>IF(C15="DA",'MERILO 3 - TRAJANJE (T)'!E15*$J$7,"")</f>
        <v/>
      </c>
      <c r="K15" s="121" t="str">
        <f>IF(C15="DA",'MERILO 4 - DELOVNE RAZMERE (D)'!E12*$K$7,"")</f>
        <v/>
      </c>
      <c r="L15" s="121" t="str">
        <f>IF(C15="DA",'MERILO 5 - INOVATIVNOST (I)'!E12*$L$7,"")</f>
        <v/>
      </c>
      <c r="M15" s="4"/>
      <c r="N15" s="4"/>
      <c r="O15" s="4"/>
      <c r="P15" s="4"/>
    </row>
    <row r="16" spans="1:16" x14ac:dyDescent="0.25">
      <c r="A16" s="36" t="s">
        <v>7</v>
      </c>
      <c r="B16" s="37" t="str">
        <f>IF('DOPUSTNOST PONUDB'!B11="","",'DOPUSTNOST PONUDB'!B11)</f>
        <v/>
      </c>
      <c r="C16" s="32" t="str">
        <f>IF(B16="","",IF('DOPUSTNOST PONUDB'!D11="DA","DA","NE"))</f>
        <v/>
      </c>
      <c r="D16" s="140" t="str">
        <f t="shared" si="1"/>
        <v/>
      </c>
      <c r="E16" s="140" t="str">
        <f>IF(C16="DA",'MERILO CENA (C)'!F13*'SKUPNA OCENA PONUDB (S)'!$E$7,"")</f>
        <v/>
      </c>
      <c r="F16" s="140" t="str">
        <f t="shared" si="2"/>
        <v/>
      </c>
      <c r="G16" s="134" t="str">
        <f>IF(C16="DA",'MERILO CENA (C)'!F13*$G$7,"")</f>
        <v/>
      </c>
      <c r="H16" s="121" t="str">
        <f>IF(C16="DA",'MERILO 1 - KADRI (K)'!D76*$H$7,"")</f>
        <v/>
      </c>
      <c r="I16" s="121" t="str">
        <f>IF(C16="DA",'MERILO 2 - METODOLOGIJA (M)'!D14*$I$7,"")</f>
        <v/>
      </c>
      <c r="J16" s="121" t="str">
        <f>IF(C16="DA",'MERILO 3 - TRAJANJE (T)'!E16*$J$7,"")</f>
        <v/>
      </c>
      <c r="K16" s="121" t="str">
        <f>IF(C16="DA",'MERILO 4 - DELOVNE RAZMERE (D)'!E13*$K$7,"")</f>
        <v/>
      </c>
      <c r="L16" s="121" t="str">
        <f>IF(C16="DA",'MERILO 5 - INOVATIVNOST (I)'!E13*$L$7,"")</f>
        <v/>
      </c>
      <c r="M16" s="4"/>
      <c r="N16" s="4"/>
      <c r="O16" s="4"/>
      <c r="P16" s="4"/>
    </row>
    <row r="17" spans="1:16" x14ac:dyDescent="0.25">
      <c r="A17" s="36" t="s">
        <v>8</v>
      </c>
      <c r="B17" s="37" t="str">
        <f>IF('DOPUSTNOST PONUDB'!B12="","",'DOPUSTNOST PONUDB'!B12)</f>
        <v/>
      </c>
      <c r="C17" s="32" t="str">
        <f>IF(B17="","",IF('DOPUSTNOST PONUDB'!D12="DA","DA","NE"))</f>
        <v/>
      </c>
      <c r="D17" s="140" t="str">
        <f t="shared" si="1"/>
        <v/>
      </c>
      <c r="E17" s="140" t="str">
        <f>IF(C17="DA",'MERILO CENA (C)'!F14*'SKUPNA OCENA PONUDB (S)'!$E$7,"")</f>
        <v/>
      </c>
      <c r="F17" s="140" t="str">
        <f t="shared" si="2"/>
        <v/>
      </c>
      <c r="G17" s="134" t="str">
        <f>IF(C17="DA",'MERILO CENA (C)'!F14*$G$7,"")</f>
        <v/>
      </c>
      <c r="H17" s="121" t="str">
        <f>IF(C17="DA",'MERILO 1 - KADRI (K)'!D86*$H$7,"")</f>
        <v/>
      </c>
      <c r="I17" s="121" t="str">
        <f>IF(C17="DA",'MERILO 2 - METODOLOGIJA (M)'!D15*$I$7,"")</f>
        <v/>
      </c>
      <c r="J17" s="121" t="str">
        <f>IF(C17="DA",'MERILO 3 - TRAJANJE (T)'!E17*$J$7,"")</f>
        <v/>
      </c>
      <c r="K17" s="121" t="str">
        <f>IF(C17="DA",'MERILO 4 - DELOVNE RAZMERE (D)'!E14*$K$7,"")</f>
        <v/>
      </c>
      <c r="L17" s="121" t="str">
        <f>IF(C17="DA",'MERILO 5 - INOVATIVNOST (I)'!E14*$L$7,"")</f>
        <v/>
      </c>
      <c r="M17" s="4"/>
      <c r="N17" s="4"/>
      <c r="O17" s="4"/>
      <c r="P17" s="4"/>
    </row>
    <row r="18" spans="1:16" x14ac:dyDescent="0.25">
      <c r="A18" s="36" t="s">
        <v>9</v>
      </c>
      <c r="B18" s="37" t="str">
        <f>IF('DOPUSTNOST PONUDB'!B13="","",'DOPUSTNOST PONUDB'!B13)</f>
        <v/>
      </c>
      <c r="C18" s="32" t="str">
        <f>IF(B18="","",IF('DOPUSTNOST PONUDB'!D13="DA","DA","NE"))</f>
        <v/>
      </c>
      <c r="D18" s="140" t="str">
        <f t="shared" si="1"/>
        <v/>
      </c>
      <c r="E18" s="140" t="str">
        <f>IF(C18="DA",'MERILO CENA (C)'!F15*'SKUPNA OCENA PONUDB (S)'!$E$7,"")</f>
        <v/>
      </c>
      <c r="F18" s="140" t="str">
        <f t="shared" si="2"/>
        <v/>
      </c>
      <c r="G18" s="134" t="str">
        <f>IF(C18="DA",'MERILO CENA (C)'!F15*$G$7,"")</f>
        <v/>
      </c>
      <c r="H18" s="121" t="str">
        <f>IF(C18="DA",'MERILO 1 - KADRI (K)'!D96*$H$7,"")</f>
        <v/>
      </c>
      <c r="I18" s="121" t="str">
        <f>IF(C18="DA",'MERILO 2 - METODOLOGIJA (M)'!D16*$I$7,"")</f>
        <v/>
      </c>
      <c r="J18" s="121" t="str">
        <f>IF(C18="DA",'MERILO 3 - TRAJANJE (T)'!E18*$J$7,"")</f>
        <v/>
      </c>
      <c r="K18" s="121" t="str">
        <f>IF(C18="DA",'MERILO 4 - DELOVNE RAZMERE (D)'!E15*$K$7,"")</f>
        <v/>
      </c>
      <c r="L18" s="121" t="str">
        <f>IF(C18="DA",'MERILO 5 - INOVATIVNOST (I)'!E15*$L$7,"")</f>
        <v/>
      </c>
      <c r="M18" s="4"/>
      <c r="N18" s="4"/>
      <c r="O18" s="4"/>
      <c r="P18" s="4"/>
    </row>
    <row r="19" spans="1:16" x14ac:dyDescent="0.25">
      <c r="A19" s="36" t="s">
        <v>10</v>
      </c>
      <c r="B19" s="37" t="str">
        <f>IF('DOPUSTNOST PONUDB'!B14="","",'DOPUSTNOST PONUDB'!B14)</f>
        <v/>
      </c>
      <c r="C19" s="32" t="str">
        <f>IF(B19="","",IF('DOPUSTNOST PONUDB'!D14="DA","DA","NE"))</f>
        <v/>
      </c>
      <c r="D19" s="140" t="str">
        <f t="shared" si="1"/>
        <v/>
      </c>
      <c r="E19" s="140" t="str">
        <f>IF(C19="DA",'MERILO CENA (C)'!F16*'SKUPNA OCENA PONUDB (S)'!$E$7,"")</f>
        <v/>
      </c>
      <c r="F19" s="140" t="str">
        <f t="shared" si="2"/>
        <v/>
      </c>
      <c r="G19" s="134" t="str">
        <f>IF(C19="DA",'MERILO CENA (C)'!F16*$G$7,"")</f>
        <v/>
      </c>
      <c r="H19" s="121" t="str">
        <f>IF(C19="DA",'MERILO 1 - KADRI (K)'!D106*$H$7,"")</f>
        <v/>
      </c>
      <c r="I19" s="121" t="str">
        <f>IF(C19="DA",'MERILO 2 - METODOLOGIJA (M)'!D17*$I$7,"")</f>
        <v/>
      </c>
      <c r="J19" s="121" t="str">
        <f>IF(C19="DA",'MERILO 3 - TRAJANJE (T)'!E19*$J$7,"")</f>
        <v/>
      </c>
      <c r="K19" s="121" t="str">
        <f>IF(C19="DA",'MERILO 4 - DELOVNE RAZMERE (D)'!E16*$K$7,"")</f>
        <v/>
      </c>
      <c r="L19" s="121" t="str">
        <f>IF(C19="DA",'MERILO 5 - INOVATIVNOST (I)'!E16*$L$7,"")</f>
        <v/>
      </c>
      <c r="M19" s="4"/>
      <c r="N19" s="4"/>
      <c r="O19" s="4"/>
      <c r="P19" s="4"/>
    </row>
    <row r="20" spans="1:16" x14ac:dyDescent="0.25">
      <c r="A20" s="36" t="s">
        <v>11</v>
      </c>
      <c r="B20" s="37" t="str">
        <f>IF('DOPUSTNOST PONUDB'!B15="","",'DOPUSTNOST PONUDB'!B15)</f>
        <v/>
      </c>
      <c r="C20" s="32" t="str">
        <f>IF(B20="","",IF('DOPUSTNOST PONUDB'!D15="DA","DA","NE"))</f>
        <v/>
      </c>
      <c r="D20" s="140" t="str">
        <f t="shared" si="1"/>
        <v/>
      </c>
      <c r="E20" s="140" t="str">
        <f>IF(C20="DA",'MERILO CENA (C)'!F17*'SKUPNA OCENA PONUDB (S)'!$E$7,"")</f>
        <v/>
      </c>
      <c r="F20" s="140" t="str">
        <f t="shared" si="2"/>
        <v/>
      </c>
      <c r="G20" s="134" t="str">
        <f>IF(C20="DA",'MERILO CENA (C)'!F17*$G$7,"")</f>
        <v/>
      </c>
      <c r="H20" s="121" t="str">
        <f>IF(C20="DA",'MERILO 1 - KADRI (K)'!D116*$H$7,"")</f>
        <v/>
      </c>
      <c r="I20" s="121" t="str">
        <f>IF(C20="DA",'MERILO 2 - METODOLOGIJA (M)'!D18*$I$7,"")</f>
        <v/>
      </c>
      <c r="J20" s="121" t="str">
        <f>IF(C20="DA",'MERILO 3 - TRAJANJE (T)'!E20*$J$7,"")</f>
        <v/>
      </c>
      <c r="K20" s="121" t="str">
        <f>IF(C20="DA",'MERILO 4 - DELOVNE RAZMERE (D)'!E17*$K$7,"")</f>
        <v/>
      </c>
      <c r="L20" s="121" t="str">
        <f>IF(C20="DA",'MERILO 5 - INOVATIVNOST (I)'!E17*$L$7,"")</f>
        <v/>
      </c>
      <c r="M20" s="4"/>
      <c r="N20" s="4"/>
      <c r="O20" s="4"/>
      <c r="P20" s="4"/>
    </row>
    <row r="21" spans="1:16" x14ac:dyDescent="0.25">
      <c r="A21" s="36" t="s">
        <v>12</v>
      </c>
      <c r="B21" s="37" t="str">
        <f>IF('DOPUSTNOST PONUDB'!B16="","",'DOPUSTNOST PONUDB'!B16)</f>
        <v/>
      </c>
      <c r="C21" s="32" t="str">
        <f>IF(B21="","",IF('DOPUSTNOST PONUDB'!D16="DA","DA","NE"))</f>
        <v/>
      </c>
      <c r="D21" s="140" t="str">
        <f t="shared" si="1"/>
        <v/>
      </c>
      <c r="E21" s="140" t="str">
        <f>IF(C21="DA",'MERILO CENA (C)'!F18*'SKUPNA OCENA PONUDB (S)'!$E$7,"")</f>
        <v/>
      </c>
      <c r="F21" s="140" t="str">
        <f t="shared" si="2"/>
        <v/>
      </c>
      <c r="G21" s="134" t="str">
        <f>IF(C21="DA",'MERILO CENA (C)'!F18*$G$7,"")</f>
        <v/>
      </c>
      <c r="H21" s="121" t="str">
        <f>IF(C21="DA",'MERILO 1 - KADRI (K)'!D126*$H$7,"")</f>
        <v/>
      </c>
      <c r="I21" s="121" t="str">
        <f>IF(C21="DA",'MERILO 2 - METODOLOGIJA (M)'!D19*$I$7,"")</f>
        <v/>
      </c>
      <c r="J21" s="121" t="str">
        <f>IF(C21="DA",'MERILO 3 - TRAJANJE (T)'!E21*$J$7,"")</f>
        <v/>
      </c>
      <c r="K21" s="121" t="str">
        <f>IF(C21="DA",'MERILO 4 - DELOVNE RAZMERE (D)'!E18*$K$7,"")</f>
        <v/>
      </c>
      <c r="L21" s="121" t="str">
        <f>IF(C21="DA",'MERILO 5 - INOVATIVNOST (I)'!E18*$L$7,"")</f>
        <v/>
      </c>
      <c r="M21" s="4"/>
      <c r="N21" s="4"/>
      <c r="O21" s="4"/>
      <c r="P21" s="4"/>
    </row>
    <row r="22" spans="1:16" x14ac:dyDescent="0.25">
      <c r="A22" s="36" t="s">
        <v>13</v>
      </c>
      <c r="B22" s="37" t="str">
        <f>IF('DOPUSTNOST PONUDB'!B17="","",'DOPUSTNOST PONUDB'!B17)</f>
        <v/>
      </c>
      <c r="C22" s="32" t="str">
        <f>IF(B22="","",IF('DOPUSTNOST PONUDB'!D17="DA","DA","NE"))</f>
        <v/>
      </c>
      <c r="D22" s="140" t="str">
        <f t="shared" si="1"/>
        <v/>
      </c>
      <c r="E22" s="140" t="str">
        <f>IF(C22="DA",'MERILO CENA (C)'!F19*'SKUPNA OCENA PONUDB (S)'!$E$7,"")</f>
        <v/>
      </c>
      <c r="F22" s="140" t="str">
        <f t="shared" si="2"/>
        <v/>
      </c>
      <c r="G22" s="134" t="str">
        <f>IF(C22="DA",'MERILO CENA (C)'!F19*$G$7,"")</f>
        <v/>
      </c>
      <c r="H22" s="121" t="str">
        <f>IF(C22="DA",'MERILO 1 - KADRI (K)'!D136*$H$7,"")</f>
        <v/>
      </c>
      <c r="I22" s="121" t="str">
        <f>IF(C22="DA",'MERILO 2 - METODOLOGIJA (M)'!D20*$I$7,"")</f>
        <v/>
      </c>
      <c r="J22" s="121" t="str">
        <f>IF(C22="DA",'MERILO 3 - TRAJANJE (T)'!E22*$J$7,"")</f>
        <v/>
      </c>
      <c r="K22" s="121" t="str">
        <f>IF(C22="DA",'MERILO 4 - DELOVNE RAZMERE (D)'!E19*$K$7,"")</f>
        <v/>
      </c>
      <c r="L22" s="121" t="str">
        <f>IF(C22="DA",'MERILO 5 - INOVATIVNOST (I)'!E19*$L$7,"")</f>
        <v/>
      </c>
      <c r="M22" s="4"/>
      <c r="N22" s="4"/>
      <c r="O22" s="4"/>
      <c r="P22" s="4"/>
    </row>
    <row r="23" spans="1:16" x14ac:dyDescent="0.25">
      <c r="A23" s="36" t="s">
        <v>14</v>
      </c>
      <c r="B23" s="37" t="str">
        <f>IF('DOPUSTNOST PONUDB'!B18="","",'DOPUSTNOST PONUDB'!B18)</f>
        <v/>
      </c>
      <c r="C23" s="32" t="str">
        <f>IF(B23="","",IF('DOPUSTNOST PONUDB'!D18="DA","DA","NE"))</f>
        <v/>
      </c>
      <c r="D23" s="140" t="str">
        <f t="shared" si="1"/>
        <v/>
      </c>
      <c r="E23" s="140" t="str">
        <f>IF(C23="DA",'MERILO CENA (C)'!F20*'SKUPNA OCENA PONUDB (S)'!$E$7,"")</f>
        <v/>
      </c>
      <c r="F23" s="140" t="str">
        <f t="shared" si="2"/>
        <v/>
      </c>
      <c r="G23" s="134" t="str">
        <f>IF(C23="DA",'MERILO CENA (C)'!F20*$G$7,"")</f>
        <v/>
      </c>
      <c r="H23" s="121" t="str">
        <f>IF(C23="DA",'MERILO 1 - KADRI (K)'!D146*$H$7,"")</f>
        <v/>
      </c>
      <c r="I23" s="121" t="str">
        <f>IF(C23="DA",'MERILO 2 - METODOLOGIJA (M)'!D21*$I$7,"")</f>
        <v/>
      </c>
      <c r="J23" s="121" t="str">
        <f>IF(C23="DA",'MERILO 3 - TRAJANJE (T)'!E23*$J$7,"")</f>
        <v/>
      </c>
      <c r="K23" s="121" t="str">
        <f>IF(C23="DA",'MERILO 4 - DELOVNE RAZMERE (D)'!E20*$K$7,"")</f>
        <v/>
      </c>
      <c r="L23" s="121" t="str">
        <f>IF(C23="DA",'MERILO 5 - INOVATIVNOST (I)'!E20*$L$7,"")</f>
        <v/>
      </c>
      <c r="M23" s="4"/>
      <c r="N23" s="4"/>
      <c r="O23" s="4"/>
      <c r="P23" s="4"/>
    </row>
    <row r="24" spans="1:16" x14ac:dyDescent="0.25">
      <c r="A24" s="36" t="s">
        <v>15</v>
      </c>
      <c r="B24" s="37" t="str">
        <f>IF('DOPUSTNOST PONUDB'!B19="","",'DOPUSTNOST PONUDB'!B19)</f>
        <v/>
      </c>
      <c r="C24" s="32" t="str">
        <f>IF(B24="","",IF('DOPUSTNOST PONUDB'!D19="DA","DA","NE"))</f>
        <v/>
      </c>
      <c r="D24" s="140" t="str">
        <f t="shared" si="1"/>
        <v/>
      </c>
      <c r="E24" s="140" t="str">
        <f>IF(C24="DA",'MERILO CENA (C)'!F21*'SKUPNA OCENA PONUDB (S)'!$E$7,"")</f>
        <v/>
      </c>
      <c r="F24" s="140" t="str">
        <f t="shared" si="2"/>
        <v/>
      </c>
      <c r="G24" s="134" t="str">
        <f>IF(C24="DA",'MERILO CENA (C)'!F21*$G$7,"")</f>
        <v/>
      </c>
      <c r="H24" s="121" t="str">
        <f>IF(C24="DA",'MERILO 1 - KADRI (K)'!D156*$H$7,"")</f>
        <v/>
      </c>
      <c r="I24" s="121" t="str">
        <f>IF(C24="DA",'MERILO 2 - METODOLOGIJA (M)'!D22*$I$7,"")</f>
        <v/>
      </c>
      <c r="J24" s="121" t="str">
        <f>IF(C24="DA",'MERILO 3 - TRAJANJE (T)'!E24*$J$7,"")</f>
        <v/>
      </c>
      <c r="K24" s="121" t="str">
        <f>IF(C24="DA",'MERILO 4 - DELOVNE RAZMERE (D)'!E21*$K$7,"")</f>
        <v/>
      </c>
      <c r="L24" s="121" t="str">
        <f>IF(C24="DA",'MERILO 5 - INOVATIVNOST (I)'!E21*$L$7,"")</f>
        <v/>
      </c>
      <c r="M24" s="4"/>
      <c r="N24" s="4"/>
      <c r="O24" s="4"/>
      <c r="P24" s="4"/>
    </row>
    <row r="25" spans="1:16" x14ac:dyDescent="0.25">
      <c r="A25" s="36" t="s">
        <v>16</v>
      </c>
      <c r="B25" s="37" t="str">
        <f>IF('DOPUSTNOST PONUDB'!B20="","",'DOPUSTNOST PONUDB'!B20)</f>
        <v/>
      </c>
      <c r="C25" s="32" t="str">
        <f>IF(B25="","",IF('DOPUSTNOST PONUDB'!D20="DA","DA","NE"))</f>
        <v/>
      </c>
      <c r="D25" s="140" t="str">
        <f t="shared" si="1"/>
        <v/>
      </c>
      <c r="E25" s="140" t="str">
        <f>IF(C25="DA",'MERILO CENA (C)'!F22*'SKUPNA OCENA PONUDB (S)'!$E$7,"")</f>
        <v/>
      </c>
      <c r="F25" s="140" t="str">
        <f t="shared" si="2"/>
        <v/>
      </c>
      <c r="G25" s="134" t="str">
        <f>IF(C25="DA",'MERILO CENA (C)'!F22*$G$7,"")</f>
        <v/>
      </c>
      <c r="H25" s="121" t="str">
        <f>IF(C25="DA",'MERILO 1 - KADRI (K)'!D166*$H$7,"")</f>
        <v/>
      </c>
      <c r="I25" s="121" t="str">
        <f>IF(C25="DA",'MERILO 2 - METODOLOGIJA (M)'!D23*$I$7,"")</f>
        <v/>
      </c>
      <c r="J25" s="121" t="str">
        <f>IF(C25="DA",'MERILO 3 - TRAJANJE (T)'!E25*$J$7,"")</f>
        <v/>
      </c>
      <c r="K25" s="121" t="str">
        <f>IF(C25="DA",'MERILO 4 - DELOVNE RAZMERE (D)'!E22*$K$7,"")</f>
        <v/>
      </c>
      <c r="L25" s="121" t="str">
        <f>IF(C25="DA",'MERILO 5 - INOVATIVNOST (I)'!E22*$L$7,"")</f>
        <v/>
      </c>
      <c r="M25" s="4"/>
      <c r="N25" s="4"/>
      <c r="O25" s="4"/>
      <c r="P25" s="4"/>
    </row>
    <row r="26" spans="1:16" x14ac:dyDescent="0.25">
      <c r="A26" s="36" t="s">
        <v>17</v>
      </c>
      <c r="B26" s="37" t="str">
        <f>IF('DOPUSTNOST PONUDB'!B21="","",'DOPUSTNOST PONUDB'!B21)</f>
        <v/>
      </c>
      <c r="C26" s="32" t="str">
        <f>IF(B26="","",IF('DOPUSTNOST PONUDB'!D21="DA","DA","NE"))</f>
        <v/>
      </c>
      <c r="D26" s="140" t="str">
        <f t="shared" si="1"/>
        <v/>
      </c>
      <c r="E26" s="140" t="str">
        <f>IF(C26="DA",'MERILO CENA (C)'!F23*'SKUPNA OCENA PONUDB (S)'!$E$7,"")</f>
        <v/>
      </c>
      <c r="F26" s="140" t="str">
        <f t="shared" si="2"/>
        <v/>
      </c>
      <c r="G26" s="134" t="str">
        <f>IF(C26="DA",'MERILO CENA (C)'!F23*$G$7,"")</f>
        <v/>
      </c>
      <c r="H26" s="121" t="str">
        <f>IF(C26="DA",'MERILO 1 - KADRI (K)'!D176*$H$7,"")</f>
        <v/>
      </c>
      <c r="I26" s="121" t="str">
        <f>IF(C26="DA",'MERILO 2 - METODOLOGIJA (M)'!D24*$I$7,"")</f>
        <v/>
      </c>
      <c r="J26" s="121" t="str">
        <f>IF(C26="DA",'MERILO 3 - TRAJANJE (T)'!E26*$J$7,"")</f>
        <v/>
      </c>
      <c r="K26" s="121" t="str">
        <f>IF(C26="DA",'MERILO 4 - DELOVNE RAZMERE (D)'!E23*$K$7,"")</f>
        <v/>
      </c>
      <c r="L26" s="121" t="str">
        <f>IF(C26="DA",'MERILO 5 - INOVATIVNOST (I)'!E23*$L$7,"")</f>
        <v/>
      </c>
      <c r="M26" s="4"/>
      <c r="N26" s="4"/>
      <c r="O26" s="4"/>
      <c r="P26" s="4"/>
    </row>
    <row r="27" spans="1:16" x14ac:dyDescent="0.25">
      <c r="A27" s="36" t="s">
        <v>18</v>
      </c>
      <c r="B27" s="37" t="str">
        <f>IF('DOPUSTNOST PONUDB'!B22="","",'DOPUSTNOST PONUDB'!B22)</f>
        <v/>
      </c>
      <c r="C27" s="32" t="str">
        <f>IF(B27="","",IF('DOPUSTNOST PONUDB'!D22="DA","DA","NE"))</f>
        <v/>
      </c>
      <c r="D27" s="140" t="str">
        <f t="shared" si="1"/>
        <v/>
      </c>
      <c r="E27" s="140" t="str">
        <f>IF(C27="DA",'MERILO CENA (C)'!F24*'SKUPNA OCENA PONUDB (S)'!$E$7,"")</f>
        <v/>
      </c>
      <c r="F27" s="140" t="str">
        <f t="shared" si="2"/>
        <v/>
      </c>
      <c r="G27" s="134" t="str">
        <f>IF(C27="DA",'MERILO CENA (C)'!F24*$G$7,"")</f>
        <v/>
      </c>
      <c r="H27" s="121" t="str">
        <f>IF(C27="DA",'MERILO 1 - KADRI (K)'!D186*$H$7,"")</f>
        <v/>
      </c>
      <c r="I27" s="121" t="str">
        <f>IF(C27="DA",'MERILO 2 - METODOLOGIJA (M)'!D25*$I$7,"")</f>
        <v/>
      </c>
      <c r="J27" s="121" t="str">
        <f>IF(C27="DA",'MERILO 3 - TRAJANJE (T)'!E27*$J$7,"")</f>
        <v/>
      </c>
      <c r="K27" s="121" t="str">
        <f>IF(C27="DA",'MERILO 4 - DELOVNE RAZMERE (D)'!E24*$K$7,"")</f>
        <v/>
      </c>
      <c r="L27" s="121" t="str">
        <f>IF(C27="DA",'MERILO 5 - INOVATIVNOST (I)'!E24*$L$7,"")</f>
        <v/>
      </c>
      <c r="M27" s="4"/>
      <c r="N27" s="4"/>
      <c r="O27" s="4"/>
      <c r="P27" s="4"/>
    </row>
    <row r="28" spans="1:16" x14ac:dyDescent="0.25">
      <c r="A28" s="36" t="s">
        <v>19</v>
      </c>
      <c r="B28" s="37" t="str">
        <f>IF('DOPUSTNOST PONUDB'!B23="","",'DOPUSTNOST PONUDB'!B23)</f>
        <v/>
      </c>
      <c r="C28" s="32" t="str">
        <f>IF(B28="","",IF('DOPUSTNOST PONUDB'!D23="DA","DA","NE"))</f>
        <v/>
      </c>
      <c r="D28" s="140" t="str">
        <f t="shared" si="1"/>
        <v/>
      </c>
      <c r="E28" s="140" t="str">
        <f>IF(C28="DA",'MERILO CENA (C)'!F25*'SKUPNA OCENA PONUDB (S)'!$E$7,"")</f>
        <v/>
      </c>
      <c r="F28" s="140" t="str">
        <f t="shared" si="2"/>
        <v/>
      </c>
      <c r="G28" s="134" t="str">
        <f>IF(C28="DA",'MERILO CENA (C)'!F25*$G$7,"")</f>
        <v/>
      </c>
      <c r="H28" s="121" t="str">
        <f>IF(C28="DA",'MERILO 1 - KADRI (K)'!D196*$H$7,"")</f>
        <v/>
      </c>
      <c r="I28" s="121" t="str">
        <f>IF(C28="DA",'MERILO 2 - METODOLOGIJA (M)'!D26*$I$7,"")</f>
        <v/>
      </c>
      <c r="J28" s="121" t="str">
        <f>IF(C28="DA",'MERILO 3 - TRAJANJE (T)'!E28*$J$7,"")</f>
        <v/>
      </c>
      <c r="K28" s="121" t="str">
        <f>IF(C28="DA",'MERILO 4 - DELOVNE RAZMERE (D)'!E25*$K$7,"")</f>
        <v/>
      </c>
      <c r="L28" s="121" t="str">
        <f>IF(C28="DA",'MERILO 5 - INOVATIVNOST (I)'!E25*$L$7,"")</f>
        <v/>
      </c>
      <c r="M28" s="4"/>
      <c r="N28" s="4"/>
      <c r="O28" s="4"/>
      <c r="P28" s="4"/>
    </row>
    <row r="29" spans="1:16" x14ac:dyDescent="0.25">
      <c r="A29" s="36" t="s">
        <v>20</v>
      </c>
      <c r="B29" s="37" t="str">
        <f>IF('DOPUSTNOST PONUDB'!B24="","",'DOPUSTNOST PONUDB'!B24)</f>
        <v/>
      </c>
      <c r="C29" s="32" t="str">
        <f>IF(B29="","",IF('DOPUSTNOST PONUDB'!D24="DA","DA","NE"))</f>
        <v/>
      </c>
      <c r="D29" s="140" t="str">
        <f t="shared" si="1"/>
        <v/>
      </c>
      <c r="E29" s="140" t="str">
        <f>IF(C29="DA",'MERILO CENA (C)'!F26*'SKUPNA OCENA PONUDB (S)'!$E$7,"")</f>
        <v/>
      </c>
      <c r="F29" s="140" t="str">
        <f t="shared" si="2"/>
        <v/>
      </c>
      <c r="G29" s="134" t="str">
        <f>IF(C29="DA",'MERILO CENA (C)'!F26*$G$7,"")</f>
        <v/>
      </c>
      <c r="H29" s="121" t="str">
        <f>IF(C29="DA",'MERILO 1 - KADRI (K)'!D206*$H$7,"")</f>
        <v/>
      </c>
      <c r="I29" s="121" t="str">
        <f>IF(C29="DA",'MERILO 2 - METODOLOGIJA (M)'!D27*$I$7,"")</f>
        <v/>
      </c>
      <c r="J29" s="121" t="str">
        <f>IF(C29="DA",'MERILO 3 - TRAJANJE (T)'!E29*$J$7,"")</f>
        <v/>
      </c>
      <c r="K29" s="121" t="str">
        <f>IF(C29="DA",'MERILO 4 - DELOVNE RAZMERE (D)'!E26*$K$7,"")</f>
        <v/>
      </c>
      <c r="L29" s="121" t="str">
        <f>IF(C29="DA",'MERILO 5 - INOVATIVNOST (I)'!E26*$L$7,"")</f>
        <v/>
      </c>
      <c r="M29" s="4"/>
      <c r="N29" s="4"/>
      <c r="O29" s="4"/>
      <c r="P29" s="4"/>
    </row>
  </sheetData>
  <sheetProtection algorithmName="SHA-512" hashValue="kS7XcRRkWiDXChL7Sc4kmzENRT4jTpDDXuQcdtg4+6BezsqVTfIrgyIbHmJUPsd6GahSgmAJ3z7Qk2TCSpCsxA==" saltValue="SC3mpvCgKNmspVphbla6Rw==" spinCount="100000" sheet="1" objects="1" scenarios="1" selectLockedCells="1"/>
  <conditionalFormatting sqref="D10:D29">
    <cfRule type="cellIs" dxfId="132" priority="4" operator="equal">
      <formula>MAX($D$10:$D$29)</formula>
    </cfRule>
  </conditionalFormatting>
  <conditionalFormatting sqref="C10:C29">
    <cfRule type="cellIs" dxfId="131" priority="1" operator="equal">
      <formula>"NE"</formula>
    </cfRule>
  </conditionalFormatting>
  <dataValidations count="6">
    <dataValidation allowBlank="1" showInputMessage="1" showErrorMessage="1" promptTitle="Utež kakovosti" prompt="Priporočena vrednost:_x000a_med 50 in 60 %." sqref="F7"/>
    <dataValidation allowBlank="1" showInputMessage="1" showErrorMessage="1" promptTitle="Utež merila KADRI" prompt="Priporočena vrednost:_x000a_30 do 50 točk." sqref="G7:H7"/>
    <dataValidation allowBlank="1" showInputMessage="1" showErrorMessage="1" promptTitle="Utež merila METODOLOGIJA" prompt="Priporočena vrednost:_x000a_10 do 20 točk." sqref="I7"/>
    <dataValidation allowBlank="1" showInputMessage="1" showErrorMessage="1" promptTitle="Utež merila TRAJANJE" prompt="Priporočena vrednost:_x000a_5-10 točk." sqref="J7"/>
    <dataValidation allowBlank="1" showInputMessage="1" showErrorMessage="1" promptTitle="Utež merila DELOVNE RAZMERE" prompt="Priporočena vrednost:_x000a_5-10 točk." sqref="K7"/>
    <dataValidation allowBlank="1" showInputMessage="1" showErrorMessage="1" promptTitle="Utež merila INOVATIVNOST" prompt="Priporočena vrednost:_x000a_1-5 točk." sqref="L7"/>
  </dataValidations>
  <pageMargins left="0.39370078740157483" right="0.39370078740157483" top="0.94488188976377963" bottom="0.55118110236220474" header="0.51181102362204722" footer="0.31496062992125984"/>
  <pageSetup paperSize="9" scale="70" fitToWidth="0" orientation="landscape" r:id="rId1"/>
  <headerFooter>
    <oddHeader>&amp;LOCENA PONUDB SKLADNO S SMERNICO ZA JAVNO NAROČANJE ARHITEKTURNIH IN INŽENIRSKIH STORITEV&amp;R&amp;A</oddHeader>
    <oddFooter>&amp;L&amp;F&amp;R&amp;P/&amp;N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Normal="100" zoomScaleSheetLayoutView="70" workbookViewId="0">
      <selection activeCell="D4" sqref="D4"/>
    </sheetView>
  </sheetViews>
  <sheetFormatPr defaultRowHeight="15" x14ac:dyDescent="0.25"/>
  <cols>
    <col min="1" max="1" width="20.7109375" customWidth="1"/>
    <col min="2" max="2" width="55.7109375" customWidth="1"/>
    <col min="3" max="3" width="15.7109375" customWidth="1"/>
    <col min="4" max="6" width="30.7109375" customWidth="1"/>
  </cols>
  <sheetData>
    <row r="1" spans="1:8" x14ac:dyDescent="0.25">
      <c r="A1" s="100" t="s">
        <v>0</v>
      </c>
      <c r="B1" s="101"/>
    </row>
    <row r="2" spans="1:8" x14ac:dyDescent="0.25">
      <c r="A2" s="102" t="s">
        <v>45</v>
      </c>
      <c r="B2" s="103"/>
    </row>
    <row r="3" spans="1:8" x14ac:dyDescent="0.25">
      <c r="A3" s="3"/>
    </row>
    <row r="4" spans="1:8" x14ac:dyDescent="0.25">
      <c r="A4" s="41" t="s">
        <v>46</v>
      </c>
      <c r="B4" s="42"/>
      <c r="C4" s="42"/>
      <c r="D4" s="116">
        <v>300000</v>
      </c>
      <c r="H4" s="1"/>
    </row>
    <row r="6" spans="1:8" s="7" customFormat="1" ht="45" x14ac:dyDescent="0.25">
      <c r="A6" s="35" t="s">
        <v>86</v>
      </c>
      <c r="B6" s="35" t="s">
        <v>35</v>
      </c>
      <c r="C6" s="33" t="s">
        <v>31</v>
      </c>
      <c r="D6" s="38" t="s">
        <v>74</v>
      </c>
      <c r="E6" s="35" t="s">
        <v>95</v>
      </c>
      <c r="F6" s="24" t="s">
        <v>113</v>
      </c>
    </row>
    <row r="7" spans="1:8" x14ac:dyDescent="0.25">
      <c r="A7" s="36" t="s">
        <v>1</v>
      </c>
      <c r="B7" s="37" t="str">
        <f>IF('DOPUSTNOST PONUDB'!B5="","",'DOPUSTNOST PONUDB'!B5)</f>
        <v>Ponudnik A d.o.o.</v>
      </c>
      <c r="C7" s="32" t="str">
        <f>IF(B7="","",IF('DOPUSTNOST PONUDB'!D5="DA","DA","NE"))</f>
        <v>DA</v>
      </c>
      <c r="D7" s="115">
        <v>220000</v>
      </c>
      <c r="E7" s="117">
        <f>IF('DOPUSTNOST PONUDB'!D5="DA",D7,"")</f>
        <v>220000</v>
      </c>
      <c r="F7" s="25">
        <f>IF(E7="","",MIN($E$7:$E$26)/E7)</f>
        <v>0.81818181818181823</v>
      </c>
    </row>
    <row r="8" spans="1:8" x14ac:dyDescent="0.25">
      <c r="A8" s="36" t="s">
        <v>2</v>
      </c>
      <c r="B8" s="37" t="str">
        <f>IF('DOPUSTNOST PONUDB'!B6="","",'DOPUSTNOST PONUDB'!B6)</f>
        <v>Ponudnik B d.d.</v>
      </c>
      <c r="C8" s="32" t="str">
        <f>IF(B8="","",IF('DOPUSTNOST PONUDB'!D6="DA","DA","NE"))</f>
        <v>NE</v>
      </c>
      <c r="D8" s="115">
        <v>120000</v>
      </c>
      <c r="E8" s="117" t="str">
        <f>IF('DOPUSTNOST PONUDB'!D6="DA",D8,"")</f>
        <v/>
      </c>
      <c r="F8" s="25" t="str">
        <f t="shared" ref="F8:F26" si="0">IF(E8="","",MIN($E$7:$E$26)/E8)</f>
        <v/>
      </c>
    </row>
    <row r="9" spans="1:8" x14ac:dyDescent="0.25">
      <c r="A9" s="36" t="s">
        <v>3</v>
      </c>
      <c r="B9" s="37" t="str">
        <f>IF('DOPUSTNOST PONUDB'!B7="","",'DOPUSTNOST PONUDB'!B7)</f>
        <v>Ponudnik C d.o.o., Ponudnik D d.d.</v>
      </c>
      <c r="C9" s="32" t="str">
        <f>IF(B9="","",IF('DOPUSTNOST PONUDB'!D7="DA","DA","NE"))</f>
        <v>DA</v>
      </c>
      <c r="D9" s="115">
        <v>290000</v>
      </c>
      <c r="E9" s="117">
        <f>IF('DOPUSTNOST PONUDB'!D7="DA",D9,"")</f>
        <v>290000</v>
      </c>
      <c r="F9" s="25">
        <f t="shared" si="0"/>
        <v>0.62068965517241381</v>
      </c>
    </row>
    <row r="10" spans="1:8" x14ac:dyDescent="0.25">
      <c r="A10" s="36" t="s">
        <v>4</v>
      </c>
      <c r="B10" s="37" t="str">
        <f>IF('DOPUSTNOST PONUDB'!B8="","",'DOPUSTNOST PONUDB'!B8)</f>
        <v>Ponudnik E d.o.o.</v>
      </c>
      <c r="C10" s="32" t="str">
        <f>IF(B10="","",IF('DOPUSTNOST PONUDB'!D8="DA","DA","NE"))</f>
        <v>NE</v>
      </c>
      <c r="D10" s="115">
        <v>300010</v>
      </c>
      <c r="E10" s="117" t="str">
        <f>IF('DOPUSTNOST PONUDB'!D8="DA",D10,"")</f>
        <v/>
      </c>
      <c r="F10" s="25" t="str">
        <f t="shared" si="0"/>
        <v/>
      </c>
    </row>
    <row r="11" spans="1:8" x14ac:dyDescent="0.25">
      <c r="A11" s="36" t="s">
        <v>5</v>
      </c>
      <c r="B11" s="37" t="str">
        <f>IF('DOPUSTNOST PONUDB'!B9="","",'DOPUSTNOST PONUDB'!B9)</f>
        <v>Ponudnik F d.o.o.</v>
      </c>
      <c r="C11" s="32" t="str">
        <f>IF(B11="","",IF('DOPUSTNOST PONUDB'!D9="DA","DA","NE"))</f>
        <v>DA</v>
      </c>
      <c r="D11" s="115">
        <v>180000</v>
      </c>
      <c r="E11" s="117">
        <f>IF('DOPUSTNOST PONUDB'!D9="DA",D11,"")</f>
        <v>180000</v>
      </c>
      <c r="F11" s="25">
        <f t="shared" si="0"/>
        <v>1</v>
      </c>
    </row>
    <row r="12" spans="1:8" x14ac:dyDescent="0.25">
      <c r="A12" s="36" t="s">
        <v>6</v>
      </c>
      <c r="B12" s="37" t="str">
        <f>IF('DOPUSTNOST PONUDB'!B10="","",'DOPUSTNOST PONUDB'!B10)</f>
        <v/>
      </c>
      <c r="C12" s="32" t="str">
        <f>IF(B12="","",IF('DOPUSTNOST PONUDB'!D10="DA","DA","NE"))</f>
        <v/>
      </c>
      <c r="D12" s="115"/>
      <c r="E12" s="117" t="str">
        <f>IF('DOPUSTNOST PONUDB'!D10="DA",D12,"")</f>
        <v/>
      </c>
      <c r="F12" s="25" t="str">
        <f t="shared" si="0"/>
        <v/>
      </c>
    </row>
    <row r="13" spans="1:8" x14ac:dyDescent="0.25">
      <c r="A13" s="36" t="s">
        <v>7</v>
      </c>
      <c r="B13" s="37" t="str">
        <f>IF('DOPUSTNOST PONUDB'!B11="","",'DOPUSTNOST PONUDB'!B11)</f>
        <v/>
      </c>
      <c r="C13" s="32" t="str">
        <f>IF(B13="","",IF('DOPUSTNOST PONUDB'!D11="DA","DA","NE"))</f>
        <v/>
      </c>
      <c r="D13" s="115"/>
      <c r="E13" s="117" t="str">
        <f>IF('DOPUSTNOST PONUDB'!D11="DA",D13,"")</f>
        <v/>
      </c>
      <c r="F13" s="25" t="str">
        <f t="shared" si="0"/>
        <v/>
      </c>
    </row>
    <row r="14" spans="1:8" x14ac:dyDescent="0.25">
      <c r="A14" s="36" t="s">
        <v>8</v>
      </c>
      <c r="B14" s="37" t="str">
        <f>IF('DOPUSTNOST PONUDB'!B12="","",'DOPUSTNOST PONUDB'!B12)</f>
        <v/>
      </c>
      <c r="C14" s="32" t="str">
        <f>IF(B14="","",IF('DOPUSTNOST PONUDB'!D12="DA","DA","NE"))</f>
        <v/>
      </c>
      <c r="D14" s="115"/>
      <c r="E14" s="117" t="str">
        <f>IF('DOPUSTNOST PONUDB'!D12="DA",D14,"")</f>
        <v/>
      </c>
      <c r="F14" s="25" t="str">
        <f t="shared" si="0"/>
        <v/>
      </c>
    </row>
    <row r="15" spans="1:8" x14ac:dyDescent="0.25">
      <c r="A15" s="36" t="s">
        <v>9</v>
      </c>
      <c r="B15" s="37" t="str">
        <f>IF('DOPUSTNOST PONUDB'!B13="","",'DOPUSTNOST PONUDB'!B13)</f>
        <v/>
      </c>
      <c r="C15" s="32" t="str">
        <f>IF(B15="","",IF('DOPUSTNOST PONUDB'!D13="DA","DA","NE"))</f>
        <v/>
      </c>
      <c r="D15" s="115"/>
      <c r="E15" s="117" t="str">
        <f>IF('DOPUSTNOST PONUDB'!D13="DA",D15,"")</f>
        <v/>
      </c>
      <c r="F15" s="25" t="str">
        <f t="shared" si="0"/>
        <v/>
      </c>
    </row>
    <row r="16" spans="1:8" x14ac:dyDescent="0.25">
      <c r="A16" s="36" t="s">
        <v>10</v>
      </c>
      <c r="B16" s="37" t="str">
        <f>IF('DOPUSTNOST PONUDB'!B14="","",'DOPUSTNOST PONUDB'!B14)</f>
        <v/>
      </c>
      <c r="C16" s="32" t="str">
        <f>IF(B16="","",IF('DOPUSTNOST PONUDB'!D14="DA","DA","NE"))</f>
        <v/>
      </c>
      <c r="D16" s="115"/>
      <c r="E16" s="117" t="str">
        <f>IF('DOPUSTNOST PONUDB'!D14="DA",D16,"")</f>
        <v/>
      </c>
      <c r="F16" s="25" t="str">
        <f t="shared" si="0"/>
        <v/>
      </c>
    </row>
    <row r="17" spans="1:6" x14ac:dyDescent="0.25">
      <c r="A17" s="36" t="s">
        <v>11</v>
      </c>
      <c r="B17" s="37" t="str">
        <f>IF('DOPUSTNOST PONUDB'!B15="","",'DOPUSTNOST PONUDB'!B15)</f>
        <v/>
      </c>
      <c r="C17" s="32" t="str">
        <f>IF(B17="","",IF('DOPUSTNOST PONUDB'!D15="DA","DA","NE"))</f>
        <v/>
      </c>
      <c r="D17" s="115"/>
      <c r="E17" s="117" t="str">
        <f>IF('DOPUSTNOST PONUDB'!D15="DA",D17,"")</f>
        <v/>
      </c>
      <c r="F17" s="25" t="str">
        <f t="shared" si="0"/>
        <v/>
      </c>
    </row>
    <row r="18" spans="1:6" x14ac:dyDescent="0.25">
      <c r="A18" s="36" t="s">
        <v>12</v>
      </c>
      <c r="B18" s="37" t="str">
        <f>IF('DOPUSTNOST PONUDB'!B16="","",'DOPUSTNOST PONUDB'!B16)</f>
        <v/>
      </c>
      <c r="C18" s="32" t="str">
        <f>IF(B18="","",IF('DOPUSTNOST PONUDB'!D16="DA","DA","NE"))</f>
        <v/>
      </c>
      <c r="D18" s="115"/>
      <c r="E18" s="117" t="str">
        <f>IF('DOPUSTNOST PONUDB'!D16="DA",D18,"")</f>
        <v/>
      </c>
      <c r="F18" s="25" t="str">
        <f t="shared" si="0"/>
        <v/>
      </c>
    </row>
    <row r="19" spans="1:6" x14ac:dyDescent="0.25">
      <c r="A19" s="36" t="s">
        <v>13</v>
      </c>
      <c r="B19" s="37" t="str">
        <f>IF('DOPUSTNOST PONUDB'!B17="","",'DOPUSTNOST PONUDB'!B17)</f>
        <v/>
      </c>
      <c r="C19" s="32" t="str">
        <f>IF(B19="","",IF('DOPUSTNOST PONUDB'!D17="DA","DA","NE"))</f>
        <v/>
      </c>
      <c r="D19" s="115"/>
      <c r="E19" s="117" t="str">
        <f>IF('DOPUSTNOST PONUDB'!D17="DA",D19,"")</f>
        <v/>
      </c>
      <c r="F19" s="25" t="str">
        <f t="shared" si="0"/>
        <v/>
      </c>
    </row>
    <row r="20" spans="1:6" x14ac:dyDescent="0.25">
      <c r="A20" s="36" t="s">
        <v>14</v>
      </c>
      <c r="B20" s="37" t="str">
        <f>IF('DOPUSTNOST PONUDB'!B18="","",'DOPUSTNOST PONUDB'!B18)</f>
        <v/>
      </c>
      <c r="C20" s="32" t="str">
        <f>IF(B20="","",IF('DOPUSTNOST PONUDB'!D18="DA","DA","NE"))</f>
        <v/>
      </c>
      <c r="D20" s="115"/>
      <c r="E20" s="117" t="str">
        <f>IF('DOPUSTNOST PONUDB'!D18="DA",D20,"")</f>
        <v/>
      </c>
      <c r="F20" s="25" t="str">
        <f t="shared" si="0"/>
        <v/>
      </c>
    </row>
    <row r="21" spans="1:6" x14ac:dyDescent="0.25">
      <c r="A21" s="36" t="s">
        <v>15</v>
      </c>
      <c r="B21" s="37" t="str">
        <f>IF('DOPUSTNOST PONUDB'!B19="","",'DOPUSTNOST PONUDB'!B19)</f>
        <v/>
      </c>
      <c r="C21" s="32" t="str">
        <f>IF(B21="","",IF('DOPUSTNOST PONUDB'!D19="DA","DA","NE"))</f>
        <v/>
      </c>
      <c r="D21" s="115"/>
      <c r="E21" s="117" t="str">
        <f>IF('DOPUSTNOST PONUDB'!D19="DA",D21,"")</f>
        <v/>
      </c>
      <c r="F21" s="25" t="str">
        <f t="shared" si="0"/>
        <v/>
      </c>
    </row>
    <row r="22" spans="1:6" x14ac:dyDescent="0.25">
      <c r="A22" s="36" t="s">
        <v>16</v>
      </c>
      <c r="B22" s="37" t="str">
        <f>IF('DOPUSTNOST PONUDB'!B20="","",'DOPUSTNOST PONUDB'!B20)</f>
        <v/>
      </c>
      <c r="C22" s="32" t="str">
        <f>IF(B22="","",IF('DOPUSTNOST PONUDB'!D20="DA","DA","NE"))</f>
        <v/>
      </c>
      <c r="D22" s="115"/>
      <c r="E22" s="117" t="str">
        <f>IF('DOPUSTNOST PONUDB'!D20="DA",D22,"")</f>
        <v/>
      </c>
      <c r="F22" s="25" t="str">
        <f t="shared" si="0"/>
        <v/>
      </c>
    </row>
    <row r="23" spans="1:6" x14ac:dyDescent="0.25">
      <c r="A23" s="36" t="s">
        <v>17</v>
      </c>
      <c r="B23" s="37" t="str">
        <f>IF('DOPUSTNOST PONUDB'!B21="","",'DOPUSTNOST PONUDB'!B21)</f>
        <v/>
      </c>
      <c r="C23" s="32" t="str">
        <f>IF(B23="","",IF('DOPUSTNOST PONUDB'!D21="DA","DA","NE"))</f>
        <v/>
      </c>
      <c r="D23" s="115"/>
      <c r="E23" s="117" t="str">
        <f>IF('DOPUSTNOST PONUDB'!D21="DA",D23,"")</f>
        <v/>
      </c>
      <c r="F23" s="25" t="str">
        <f t="shared" si="0"/>
        <v/>
      </c>
    </row>
    <row r="24" spans="1:6" x14ac:dyDescent="0.25">
      <c r="A24" s="36" t="s">
        <v>18</v>
      </c>
      <c r="B24" s="37" t="str">
        <f>IF('DOPUSTNOST PONUDB'!B22="","",'DOPUSTNOST PONUDB'!B22)</f>
        <v/>
      </c>
      <c r="C24" s="32" t="str">
        <f>IF(B24="","",IF('DOPUSTNOST PONUDB'!D22="DA","DA","NE"))</f>
        <v/>
      </c>
      <c r="D24" s="115"/>
      <c r="E24" s="117" t="str">
        <f>IF('DOPUSTNOST PONUDB'!D22="DA",D24,"")</f>
        <v/>
      </c>
      <c r="F24" s="25" t="str">
        <f t="shared" si="0"/>
        <v/>
      </c>
    </row>
    <row r="25" spans="1:6" x14ac:dyDescent="0.25">
      <c r="A25" s="36" t="s">
        <v>19</v>
      </c>
      <c r="B25" s="37" t="str">
        <f>IF('DOPUSTNOST PONUDB'!B23="","",'DOPUSTNOST PONUDB'!B23)</f>
        <v/>
      </c>
      <c r="C25" s="32" t="str">
        <f>IF(B25="","",IF('DOPUSTNOST PONUDB'!D23="DA","DA","NE"))</f>
        <v/>
      </c>
      <c r="D25" s="115"/>
      <c r="E25" s="117" t="str">
        <f>IF('DOPUSTNOST PONUDB'!D23="DA",D25,"")</f>
        <v/>
      </c>
      <c r="F25" s="25" t="str">
        <f t="shared" si="0"/>
        <v/>
      </c>
    </row>
    <row r="26" spans="1:6" x14ac:dyDescent="0.25">
      <c r="A26" s="36" t="s">
        <v>20</v>
      </c>
      <c r="B26" s="37" t="str">
        <f>IF('DOPUSTNOST PONUDB'!B24="","",'DOPUSTNOST PONUDB'!B24)</f>
        <v/>
      </c>
      <c r="C26" s="32" t="str">
        <f>IF(B26="","",IF('DOPUSTNOST PONUDB'!D24="DA","DA","NE"))</f>
        <v/>
      </c>
      <c r="D26" s="115"/>
      <c r="E26" s="117" t="str">
        <f>IF('DOPUSTNOST PONUDB'!D24="DA",D26,"")</f>
        <v/>
      </c>
      <c r="F26" s="25" t="str">
        <f t="shared" si="0"/>
        <v/>
      </c>
    </row>
  </sheetData>
  <sheetProtection algorithmName="SHA-512" hashValue="zeZJG33HFeIsEqclZ7BFjuWw89+FCPRvpG9m81BkLCUy5MnnqX8fkUv0dwP575V8iUGd9ZjVvF64iP9XoUyDVA==" saltValue="dORDzv+990eoCu7NEHkaDA==" spinCount="100000" sheet="1" objects="1" scenarios="1" selectLockedCells="1"/>
  <conditionalFormatting sqref="C7:C26">
    <cfRule type="cellIs" dxfId="130" priority="1" operator="equal">
      <formula>"NE"</formula>
    </cfRule>
  </conditionalFormatting>
  <dataValidations count="1">
    <dataValidation allowBlank="1" showInputMessage="1" showErrorMessage="1" promptTitle="Zagotovljena sredstva naročnika" prompt="Zagotovljena sredstva naročnika morajo biti najmanj v višini predhodno ocenjene vrednosti naročila, vse v skladu z metodologijami navedenimi v Smernicah. " sqref="D4"/>
  </dataValidations>
  <pageMargins left="0.39370078740157483" right="0.39370078740157483" top="0.94488188976377963" bottom="0.55118110236220474" header="0.51181102362204722" footer="0.31496062992125984"/>
  <pageSetup paperSize="9" scale="70" fitToWidth="0" orientation="landscape" r:id="rId1"/>
  <headerFooter>
    <oddHeader>&amp;LOCENA PONUDB SKLADNO S SMERNICO ZA JAVNO NAROČANJE ARHITEKTURNIH IN INŽENIRSKIH STORITEV&amp;R&amp;A</oddHeader>
    <oddFooter>&amp;L&amp;F&amp;R&amp;P/&amp;N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15"/>
  <sheetViews>
    <sheetView zoomScaleNormal="100" workbookViewId="0">
      <selection activeCell="G16" sqref="G16"/>
    </sheetView>
  </sheetViews>
  <sheetFormatPr defaultRowHeight="15" x14ac:dyDescent="0.25"/>
  <cols>
    <col min="1" max="1" width="20.7109375" customWidth="1"/>
    <col min="2" max="2" width="55.7109375" customWidth="1"/>
    <col min="3" max="3" width="15.7109375" customWidth="1"/>
    <col min="4" max="4" width="30.7109375" customWidth="1"/>
    <col min="5" max="5" width="15.7109375" customWidth="1"/>
    <col min="6" max="6" width="30.7109375" customWidth="1"/>
    <col min="7" max="21" width="12.7109375" customWidth="1"/>
    <col min="22" max="24" width="30.7109375" customWidth="1"/>
    <col min="25" max="26" width="12.7109375" customWidth="1"/>
    <col min="27" max="27" width="30.7109375" customWidth="1"/>
    <col min="28" max="28" width="12.7109375" customWidth="1"/>
  </cols>
  <sheetData>
    <row r="1" spans="1:28" s="13" customFormat="1" x14ac:dyDescent="0.25">
      <c r="A1" s="100" t="s">
        <v>41</v>
      </c>
      <c r="B1" s="101"/>
    </row>
    <row r="2" spans="1:28" s="13" customFormat="1" x14ac:dyDescent="0.25">
      <c r="A2" s="102" t="s">
        <v>122</v>
      </c>
      <c r="B2" s="103"/>
    </row>
    <row r="3" spans="1:28" x14ac:dyDescent="0.25">
      <c r="A3" s="3"/>
    </row>
    <row r="4" spans="1:28" s="13" customFormat="1" x14ac:dyDescent="0.25">
      <c r="A4" s="41" t="s">
        <v>57</v>
      </c>
      <c r="B4" s="43"/>
      <c r="C4" s="76">
        <v>5</v>
      </c>
      <c r="D4" s="26"/>
      <c r="G4" s="15"/>
      <c r="J4" s="15"/>
      <c r="M4" s="15"/>
      <c r="P4" s="15"/>
      <c r="S4" s="15"/>
      <c r="Y4" s="15"/>
      <c r="Z4" s="15"/>
      <c r="AB4" s="15"/>
    </row>
    <row r="5" spans="1:28" s="13" customFormat="1" x14ac:dyDescent="0.25">
      <c r="A5" s="83" t="s">
        <v>85</v>
      </c>
      <c r="B5" s="84"/>
      <c r="C5" s="77">
        <v>30</v>
      </c>
      <c r="D5" s="27">
        <f>C5/($C$5+$C$7+$C$8+$C$9+$C$12)</f>
        <v>0.66666666666666663</v>
      </c>
      <c r="G5" s="15"/>
      <c r="J5" s="15"/>
      <c r="M5" s="15"/>
      <c r="P5" s="15"/>
      <c r="S5" s="15"/>
      <c r="Y5" s="15"/>
      <c r="Z5" s="15"/>
      <c r="AB5" s="15"/>
    </row>
    <row r="6" spans="1:28" s="13" customFormat="1" x14ac:dyDescent="0.25">
      <c r="A6" s="85" t="s">
        <v>58</v>
      </c>
      <c r="B6" s="86"/>
      <c r="C6" s="78">
        <v>3</v>
      </c>
      <c r="D6" s="28"/>
    </row>
    <row r="7" spans="1:28" s="13" customFormat="1" x14ac:dyDescent="0.25">
      <c r="A7" s="87" t="s">
        <v>78</v>
      </c>
      <c r="B7" s="88"/>
      <c r="C7" s="79">
        <v>5</v>
      </c>
      <c r="D7" s="29">
        <f>C7/($C$5+$C$7+$C$8+$C$9+$C$12)</f>
        <v>0.1111111111111111</v>
      </c>
    </row>
    <row r="8" spans="1:28" s="13" customFormat="1" x14ac:dyDescent="0.25">
      <c r="A8" s="87" t="s">
        <v>79</v>
      </c>
      <c r="B8" s="88"/>
      <c r="C8" s="79">
        <v>3</v>
      </c>
      <c r="D8" s="29">
        <f>C8/($C$5+$C$7+$C$8+$C$9+$C$12)</f>
        <v>6.6666666666666666E-2</v>
      </c>
    </row>
    <row r="9" spans="1:28" s="13" customFormat="1" x14ac:dyDescent="0.25">
      <c r="A9" s="89" t="s">
        <v>81</v>
      </c>
      <c r="B9" s="90"/>
      <c r="C9" s="77">
        <v>4</v>
      </c>
      <c r="D9" s="27">
        <f>C9/($C$5+$C$7+$C$8+$C$9+$C$12)</f>
        <v>8.8888888888888892E-2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W9" s="14"/>
      <c r="Y9" s="14"/>
      <c r="Z9" s="14"/>
      <c r="AA9" s="14"/>
      <c r="AB9" s="14"/>
    </row>
    <row r="10" spans="1:28" s="13" customFormat="1" x14ac:dyDescent="0.25">
      <c r="A10" s="91" t="s">
        <v>83</v>
      </c>
      <c r="B10" s="90"/>
      <c r="C10" s="80">
        <v>2</v>
      </c>
      <c r="D10" s="28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W10" s="14"/>
      <c r="Y10" s="14"/>
      <c r="Z10" s="14"/>
      <c r="AA10" s="14"/>
      <c r="AB10" s="14"/>
    </row>
    <row r="11" spans="1:28" s="13" customFormat="1" x14ac:dyDescent="0.25">
      <c r="A11" s="91" t="s">
        <v>84</v>
      </c>
      <c r="B11" s="90"/>
      <c r="C11" s="80">
        <v>0.5</v>
      </c>
      <c r="D11" s="28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W11" s="14"/>
      <c r="Y11" s="14"/>
      <c r="Z11" s="14"/>
      <c r="AA11" s="14"/>
      <c r="AB11" s="14"/>
    </row>
    <row r="12" spans="1:28" s="13" customFormat="1" x14ac:dyDescent="0.25">
      <c r="A12" s="92" t="s">
        <v>80</v>
      </c>
      <c r="B12" s="93"/>
      <c r="C12" s="81">
        <v>3</v>
      </c>
      <c r="D12" s="30">
        <f>C12/($C$5+$C$7+$C$8+$C$9+$C$12)</f>
        <v>6.6666666666666666E-2</v>
      </c>
    </row>
    <row r="13" spans="1:28" s="13" customFormat="1" x14ac:dyDescent="0.25">
      <c r="A13" s="94" t="s">
        <v>82</v>
      </c>
      <c r="B13" s="95"/>
      <c r="C13" s="82">
        <v>1</v>
      </c>
      <c r="D13" s="31"/>
    </row>
    <row r="14" spans="1:28" x14ac:dyDescent="0.25">
      <c r="A14" s="12"/>
      <c r="B14" s="11"/>
      <c r="C14" s="10"/>
    </row>
    <row r="15" spans="1:28" s="16" customFormat="1" ht="120" x14ac:dyDescent="0.25">
      <c r="A15" s="35" t="s">
        <v>86</v>
      </c>
      <c r="B15" s="35" t="s">
        <v>35</v>
      </c>
      <c r="C15" s="33" t="s">
        <v>31</v>
      </c>
      <c r="D15" s="34" t="s">
        <v>107</v>
      </c>
      <c r="E15" s="35" t="s">
        <v>116</v>
      </c>
      <c r="F15" s="35" t="s">
        <v>108</v>
      </c>
      <c r="G15" s="60" t="str">
        <f>IF($C$6&lt;1,"","REFERENCA 1: 
Faktor za starost")</f>
        <v>REFERENCA 1: 
Faktor za starost</v>
      </c>
      <c r="H15" s="61" t="str">
        <f>IF($C$6&lt;1,"","REFERENCA 1: 
Faktor za lokalno specifičnost")</f>
        <v>REFERENCA 1: 
Faktor za lokalno specifičnost</v>
      </c>
      <c r="I15" s="62" t="str">
        <f>IF($C$6&lt;1,"","REFERENCA 1: 
Faktor za vlogo osebe")</f>
        <v>REFERENCA 1: 
Faktor za vlogo osebe</v>
      </c>
      <c r="J15" s="60" t="str">
        <f>IF($C$6&lt;2,"","REFERENCA 2: 
Faktor za starost")</f>
        <v>REFERENCA 2: 
Faktor za starost</v>
      </c>
      <c r="K15" s="61" t="str">
        <f>IF($C$6&lt;2,"","REFERENCA 2: 
Faktor za lokalno specifičnost")</f>
        <v>REFERENCA 2: 
Faktor za lokalno specifičnost</v>
      </c>
      <c r="L15" s="62" t="str">
        <f>IF($C$6&lt;2,"","REFERENCA 2: 
Faktor za vlogo osebe")</f>
        <v>REFERENCA 2: 
Faktor za vlogo osebe</v>
      </c>
      <c r="M15" s="60" t="str">
        <f>IF($C$6&lt;3,"","REFERENCA 3: 
Faktor za starost")</f>
        <v>REFERENCA 3: 
Faktor za starost</v>
      </c>
      <c r="N15" s="61" t="str">
        <f>IF($C$6&lt;3,"","REFERENCA 3: 
Faktor za lokalno specifičnost")</f>
        <v>REFERENCA 3: 
Faktor za lokalno specifičnost</v>
      </c>
      <c r="O15" s="62" t="str">
        <f>IF($C$6&lt;3,"","REFERENCA 3: 
Faktor za vlogo osebe")</f>
        <v>REFERENCA 3: 
Faktor za vlogo osebe</v>
      </c>
      <c r="P15" s="60" t="str">
        <f>IF($C$6&lt;4,"","REFERENCA 4: 
Faktor za starost")</f>
        <v/>
      </c>
      <c r="Q15" s="61" t="str">
        <f>IF($C$6&lt;4,"","REFERENCA 4: 
Faktor za lokalno specifičnost")</f>
        <v/>
      </c>
      <c r="R15" s="62" t="str">
        <f>IF($C$6&lt;4,"","REFERENCA 4: 
Faktor za vlogo osebe")</f>
        <v/>
      </c>
      <c r="S15" s="60" t="str">
        <f>IF($C$6&lt;5,"","REFERENCA 5: 
Faktor za starost")</f>
        <v/>
      </c>
      <c r="T15" s="61" t="str">
        <f>IF($C$6&lt;5,"","REFERENCA 5: 
Faktor za lokalno specifičnost")</f>
        <v/>
      </c>
      <c r="U15" s="62" t="str">
        <f>IF($C$6&lt;5,"","REFERENCA 5: 
Faktor za vlogo osebe")</f>
        <v/>
      </c>
      <c r="V15" s="38" t="s">
        <v>109</v>
      </c>
      <c r="W15" s="38" t="s">
        <v>110</v>
      </c>
      <c r="X15" s="35" t="s">
        <v>111</v>
      </c>
      <c r="Y15" s="63" t="s">
        <v>75</v>
      </c>
      <c r="Z15" s="63" t="s">
        <v>76</v>
      </c>
      <c r="AA15" s="35" t="s">
        <v>112</v>
      </c>
      <c r="AB15" s="63" t="s">
        <v>77</v>
      </c>
    </row>
    <row r="16" spans="1:28" s="13" customFormat="1" x14ac:dyDescent="0.25">
      <c r="A16" s="54" t="s">
        <v>1</v>
      </c>
      <c r="B16" s="55" t="str">
        <f>IF('DOPUSTNOST PONUDB'!B5="","",'DOPUSTNOST PONUDB'!B5)</f>
        <v>Ponudnik A d.o.o.</v>
      </c>
      <c r="C16" s="147" t="str">
        <f>IF(B16="","",IF('DOPUSTNOST PONUDB'!D5="DA","DA","NE"))</f>
        <v>DA</v>
      </c>
      <c r="D16" s="44">
        <f>IF(B16="","",(SUM(F16:F25)+SUM(V16:V25)+SUM(W16:W25)+SUM(X16:X25)+SUM(AA16:AA25))/($C$4*($C$5+$C$7+$C$8+$C$9+$C$12)))</f>
        <v>0.57777777777777772</v>
      </c>
      <c r="E16" s="49" t="str">
        <f>IF(B16="","",IF($C$4&lt;1,"","OSEBA 1"))</f>
        <v>OSEBA 1</v>
      </c>
      <c r="F16" s="50">
        <f>IF(E16="","",IF($C$6=0,0,IF($C$6=1,$C$5/$C$6*(G16*H16*I16),IF($C$6=2,$C$5/$C$6*((G16*H16*I16)+(J16*K16*L16)),IF($C$6=3,$C$5/$C$6*((G16*H16*I16)+(J16*K16*L16)+(M16*N16*O16)),IF($C$6=4,$C$5/$C$6*((G16*H16*I16)+(J16*K16*L16)+(M16*N16*O16)+(P16*Q16*R16)),$C$5/$C$6*((G16*H16*I16)+(J16*K16*L16)+(M16*N16*O16)+(P16*Q16*R16)+(S16*T16*U16))))))))</f>
        <v>30</v>
      </c>
      <c r="G16" s="64">
        <v>1</v>
      </c>
      <c r="H16" s="65">
        <v>1</v>
      </c>
      <c r="I16" s="66">
        <v>1</v>
      </c>
      <c r="J16" s="64">
        <v>1</v>
      </c>
      <c r="K16" s="65">
        <v>1</v>
      </c>
      <c r="L16" s="66">
        <v>1</v>
      </c>
      <c r="M16" s="64">
        <v>1</v>
      </c>
      <c r="N16" s="65">
        <v>1</v>
      </c>
      <c r="O16" s="66">
        <v>1</v>
      </c>
      <c r="P16" s="64"/>
      <c r="Q16" s="65"/>
      <c r="R16" s="66"/>
      <c r="S16" s="64"/>
      <c r="T16" s="65"/>
      <c r="U16" s="66"/>
      <c r="V16" s="67">
        <v>5</v>
      </c>
      <c r="W16" s="67">
        <v>2</v>
      </c>
      <c r="X16" s="47">
        <f>IF(E16="","",IF((Y16*$C$10+Z16*$C$11)&gt;$C$9,$C$9,Y16*$C$10+Z16*$C$11))</f>
        <v>4</v>
      </c>
      <c r="Y16" s="67">
        <v>2</v>
      </c>
      <c r="Z16" s="67">
        <v>4</v>
      </c>
      <c r="AA16" s="47">
        <f>IF(E16="","",IF((AB16*$C$13)&gt;$C$12,$C$12,AB16*$C$13))</f>
        <v>2</v>
      </c>
      <c r="AB16" s="67">
        <v>2</v>
      </c>
    </row>
    <row r="17" spans="1:28" s="13" customFormat="1" x14ac:dyDescent="0.25">
      <c r="A17" s="56"/>
      <c r="B17" s="57"/>
      <c r="C17" s="148" t="str">
        <f>IF(B17="","",IF('DOPUSTNOST PONUDB'!D3="DA","DA","NE"))</f>
        <v/>
      </c>
      <c r="D17" s="45" t="str">
        <f>IF(B17="","",(#REF!+#REF!+#REF!+#REF!+#REF!+#REF!+#REF!+#REF!+#REF!+#REF!+#REF!+#REF!+#REF!+#REF!+#REF!+#REF!+#REF!+#REF!+#REF!+#REF!+#REF!+#REF!+#REF!+#REF!+#REF!)/($C$4*($C$5+$C$7+$C$8+$C$9+$C$12)))</f>
        <v/>
      </c>
      <c r="E17" s="51" t="str">
        <f>IF(B16="","",IF($C$4&lt;2,"","OSEBA 2"))</f>
        <v>OSEBA 2</v>
      </c>
      <c r="F17" s="52">
        <f t="shared" ref="F17:F80" si="0">IF(E17="","",IF($C$6=0,0,IF($C$6=1,$C$5/$C$6*(G17*H17*I17),IF($C$6=2,$C$5/$C$6*((G17*H17*I17)+(J17*K17*L17)),IF($C$6=3,$C$5/$C$6*((G17*H17*I17)+(J17*K17*L17)+(M17*N17*O17)),IF($C$6=4,$C$5/$C$6*((G17*H17*I17)+(J17*K17*L17)+(M17*N17*O17)+(P17*Q17*R17)),$C$5/$C$6*((G17*H17*I17)+(J17*K17*L17)+(M17*N17*O17)+(P17*Q17*R17)+(S17*T17*U17))))))))</f>
        <v>7.5</v>
      </c>
      <c r="G17" s="68">
        <v>1</v>
      </c>
      <c r="H17" s="69">
        <v>0.5</v>
      </c>
      <c r="I17" s="70">
        <v>0.5</v>
      </c>
      <c r="J17" s="68">
        <v>1</v>
      </c>
      <c r="K17" s="69">
        <v>0.5</v>
      </c>
      <c r="L17" s="70">
        <v>0.5</v>
      </c>
      <c r="M17" s="68">
        <v>1</v>
      </c>
      <c r="N17" s="69">
        <v>0.5</v>
      </c>
      <c r="O17" s="70">
        <v>0.5</v>
      </c>
      <c r="P17" s="68"/>
      <c r="Q17" s="69"/>
      <c r="R17" s="70"/>
      <c r="S17" s="68"/>
      <c r="T17" s="69"/>
      <c r="U17" s="70"/>
      <c r="V17" s="71">
        <v>3</v>
      </c>
      <c r="W17" s="71">
        <v>1</v>
      </c>
      <c r="X17" s="48">
        <f t="shared" ref="X17:X25" si="1">IF(E17="","",IF((Y17*$C$10+Z17*$C$11)&gt;$C$9,$C$9,Y17*$C$10+Z17*$C$11))</f>
        <v>3.5</v>
      </c>
      <c r="Y17" s="71">
        <v>1</v>
      </c>
      <c r="Z17" s="71">
        <v>3</v>
      </c>
      <c r="AA17" s="48">
        <f t="shared" ref="AA17:AA25" si="2">IF(E17="","",IF((AB17*$C$13)&gt;$C$12,$C$12,AB17*$C$13))</f>
        <v>3</v>
      </c>
      <c r="AB17" s="71">
        <v>4</v>
      </c>
    </row>
    <row r="18" spans="1:28" s="13" customFormat="1" x14ac:dyDescent="0.25">
      <c r="A18" s="56"/>
      <c r="B18" s="57"/>
      <c r="C18" s="148" t="str">
        <f>IF(B18="","",IF('DOPUSTNOST PONUDB'!D4="DA","DA","NE"))</f>
        <v/>
      </c>
      <c r="D18" s="45" t="str">
        <f>IF(B18="","",(#REF!+#REF!+#REF!+#REF!+#REF!+#REF!+#REF!+#REF!+#REF!+#REF!+#REF!+#REF!+#REF!+#REF!+#REF!+#REF!+#REF!+#REF!+#REF!+#REF!+#REF!+#REF!+#REF!+#REF!+#REF!)/($C$4*($C$5+$C$7+$C$8+$C$9+$C$12)))</f>
        <v/>
      </c>
      <c r="E18" s="51" t="str">
        <f>IF(B16="","",IF($C$4&lt;3,"","OSEBA 3"))</f>
        <v>OSEBA 3</v>
      </c>
      <c r="F18" s="52">
        <f t="shared" si="0"/>
        <v>15</v>
      </c>
      <c r="G18" s="68">
        <v>1</v>
      </c>
      <c r="H18" s="69">
        <v>1</v>
      </c>
      <c r="I18" s="70">
        <v>0.5</v>
      </c>
      <c r="J18" s="68">
        <v>1</v>
      </c>
      <c r="K18" s="69">
        <v>1</v>
      </c>
      <c r="L18" s="70">
        <v>0.5</v>
      </c>
      <c r="M18" s="68">
        <v>1</v>
      </c>
      <c r="N18" s="69">
        <v>1</v>
      </c>
      <c r="O18" s="70">
        <v>0.5</v>
      </c>
      <c r="P18" s="68"/>
      <c r="Q18" s="69"/>
      <c r="R18" s="70"/>
      <c r="S18" s="68"/>
      <c r="T18" s="69"/>
      <c r="U18" s="70"/>
      <c r="V18" s="71">
        <v>5</v>
      </c>
      <c r="W18" s="71">
        <v>0</v>
      </c>
      <c r="X18" s="48">
        <f t="shared" si="1"/>
        <v>3</v>
      </c>
      <c r="Y18" s="71">
        <v>0</v>
      </c>
      <c r="Z18" s="71">
        <v>6</v>
      </c>
      <c r="AA18" s="48">
        <f t="shared" si="2"/>
        <v>2</v>
      </c>
      <c r="AB18" s="71">
        <v>2</v>
      </c>
    </row>
    <row r="19" spans="1:28" s="13" customFormat="1" x14ac:dyDescent="0.25">
      <c r="A19" s="56"/>
      <c r="B19" s="57"/>
      <c r="C19" s="148" t="str">
        <f>IF(B19="","",IF('DOPUSTNOST PONUDB'!D5="DA","DA","NE"))</f>
        <v/>
      </c>
      <c r="D19" s="45" t="str">
        <f>IF(B19="","",(#REF!+#REF!+#REF!+#REF!+#REF!+#REF!+#REF!+#REF!+#REF!+#REF!+#REF!+#REF!+#REF!+#REF!+#REF!+#REF!+#REF!+#REF!+#REF!+#REF!+#REF!+#REF!+#REF!+#REF!+#REF!)/($C$4*($C$5+$C$7+$C$8+$C$9+$C$12)))</f>
        <v/>
      </c>
      <c r="E19" s="51" t="str">
        <f>IF(B16="","",IF($C$4&lt;4,"","OSEBA 4"))</f>
        <v>OSEBA 4</v>
      </c>
      <c r="F19" s="52">
        <f t="shared" si="0"/>
        <v>15</v>
      </c>
      <c r="G19" s="68">
        <v>1</v>
      </c>
      <c r="H19" s="69">
        <v>1</v>
      </c>
      <c r="I19" s="70">
        <v>0.5</v>
      </c>
      <c r="J19" s="68">
        <v>1</v>
      </c>
      <c r="K19" s="69">
        <v>1</v>
      </c>
      <c r="L19" s="70">
        <v>0.5</v>
      </c>
      <c r="M19" s="68">
        <v>1</v>
      </c>
      <c r="N19" s="69">
        <v>1</v>
      </c>
      <c r="O19" s="70">
        <v>0.5</v>
      </c>
      <c r="P19" s="68"/>
      <c r="Q19" s="69"/>
      <c r="R19" s="70"/>
      <c r="S19" s="68"/>
      <c r="T19" s="69"/>
      <c r="U19" s="70"/>
      <c r="V19" s="71">
        <v>1</v>
      </c>
      <c r="W19" s="71">
        <v>0</v>
      </c>
      <c r="X19" s="48">
        <f t="shared" si="1"/>
        <v>4</v>
      </c>
      <c r="Y19" s="71">
        <v>3</v>
      </c>
      <c r="Z19" s="71">
        <v>5</v>
      </c>
      <c r="AA19" s="48">
        <f t="shared" si="2"/>
        <v>3</v>
      </c>
      <c r="AB19" s="71">
        <v>3</v>
      </c>
    </row>
    <row r="20" spans="1:28" s="13" customFormat="1" x14ac:dyDescent="0.25">
      <c r="A20" s="56"/>
      <c r="B20" s="57"/>
      <c r="C20" s="148"/>
      <c r="D20" s="45"/>
      <c r="E20" s="51" t="str">
        <f>IF(B16="","",IF($C$4&lt;5,"","OSEBA 5"))</f>
        <v>OSEBA 5</v>
      </c>
      <c r="F20" s="52">
        <f t="shared" si="0"/>
        <v>15</v>
      </c>
      <c r="G20" s="68">
        <v>1</v>
      </c>
      <c r="H20" s="69">
        <v>1</v>
      </c>
      <c r="I20" s="70">
        <v>0.5</v>
      </c>
      <c r="J20" s="68">
        <v>1</v>
      </c>
      <c r="K20" s="69">
        <v>1</v>
      </c>
      <c r="L20" s="70">
        <v>0.5</v>
      </c>
      <c r="M20" s="68">
        <v>1</v>
      </c>
      <c r="N20" s="69">
        <v>1</v>
      </c>
      <c r="O20" s="70">
        <v>0.5</v>
      </c>
      <c r="P20" s="68"/>
      <c r="Q20" s="69"/>
      <c r="R20" s="70"/>
      <c r="S20" s="68"/>
      <c r="T20" s="69"/>
      <c r="U20" s="70"/>
      <c r="V20" s="71">
        <v>1</v>
      </c>
      <c r="W20" s="71">
        <v>1</v>
      </c>
      <c r="X20" s="48">
        <f t="shared" si="1"/>
        <v>4</v>
      </c>
      <c r="Y20" s="71">
        <v>3</v>
      </c>
      <c r="Z20" s="71">
        <v>1</v>
      </c>
      <c r="AA20" s="48">
        <f t="shared" si="2"/>
        <v>0</v>
      </c>
      <c r="AB20" s="71">
        <v>0</v>
      </c>
    </row>
    <row r="21" spans="1:28" s="13" customFormat="1" x14ac:dyDescent="0.25">
      <c r="A21" s="56"/>
      <c r="B21" s="57"/>
      <c r="C21" s="148"/>
      <c r="D21" s="45"/>
      <c r="E21" s="51" t="str">
        <f>IF(B16="","",IF($C$4&lt;6,"","OSEBA 6"))</f>
        <v/>
      </c>
      <c r="F21" s="52" t="str">
        <f t="shared" si="0"/>
        <v/>
      </c>
      <c r="G21" s="68"/>
      <c r="H21" s="69"/>
      <c r="I21" s="70"/>
      <c r="J21" s="68"/>
      <c r="K21" s="69"/>
      <c r="L21" s="70"/>
      <c r="M21" s="68"/>
      <c r="N21" s="69"/>
      <c r="O21" s="70"/>
      <c r="P21" s="68"/>
      <c r="Q21" s="69"/>
      <c r="R21" s="70"/>
      <c r="S21" s="68"/>
      <c r="T21" s="69"/>
      <c r="U21" s="70"/>
      <c r="V21" s="71"/>
      <c r="W21" s="71"/>
      <c r="X21" s="48" t="str">
        <f t="shared" si="1"/>
        <v/>
      </c>
      <c r="Y21" s="71"/>
      <c r="Z21" s="71"/>
      <c r="AA21" s="48" t="str">
        <f t="shared" si="2"/>
        <v/>
      </c>
      <c r="AB21" s="71"/>
    </row>
    <row r="22" spans="1:28" s="13" customFormat="1" x14ac:dyDescent="0.25">
      <c r="A22" s="56"/>
      <c r="B22" s="57"/>
      <c r="C22" s="148"/>
      <c r="D22" s="45"/>
      <c r="E22" s="51" t="str">
        <f>IF(B16="","",IF($C$4&lt;7,"","OSEBA 7"))</f>
        <v/>
      </c>
      <c r="F22" s="52" t="str">
        <f t="shared" si="0"/>
        <v/>
      </c>
      <c r="G22" s="68"/>
      <c r="H22" s="69"/>
      <c r="I22" s="70"/>
      <c r="J22" s="68"/>
      <c r="K22" s="69"/>
      <c r="L22" s="70"/>
      <c r="M22" s="68"/>
      <c r="N22" s="69"/>
      <c r="O22" s="70"/>
      <c r="P22" s="68"/>
      <c r="Q22" s="69"/>
      <c r="R22" s="70"/>
      <c r="S22" s="68"/>
      <c r="T22" s="69"/>
      <c r="U22" s="70"/>
      <c r="V22" s="71"/>
      <c r="W22" s="71"/>
      <c r="X22" s="48" t="str">
        <f t="shared" si="1"/>
        <v/>
      </c>
      <c r="Y22" s="71"/>
      <c r="Z22" s="71"/>
      <c r="AA22" s="48" t="str">
        <f t="shared" si="2"/>
        <v/>
      </c>
      <c r="AB22" s="71"/>
    </row>
    <row r="23" spans="1:28" s="13" customFormat="1" x14ac:dyDescent="0.25">
      <c r="A23" s="56"/>
      <c r="B23" s="57"/>
      <c r="C23" s="148"/>
      <c r="D23" s="45"/>
      <c r="E23" s="51" t="str">
        <f>IF(B16="","",IF($C$4&lt;8,"","OSEBA 8"))</f>
        <v/>
      </c>
      <c r="F23" s="52" t="str">
        <f t="shared" si="0"/>
        <v/>
      </c>
      <c r="G23" s="68"/>
      <c r="H23" s="69"/>
      <c r="I23" s="70"/>
      <c r="J23" s="68"/>
      <c r="K23" s="69"/>
      <c r="L23" s="70"/>
      <c r="M23" s="68"/>
      <c r="N23" s="69"/>
      <c r="O23" s="70"/>
      <c r="P23" s="68"/>
      <c r="Q23" s="69"/>
      <c r="R23" s="70"/>
      <c r="S23" s="68"/>
      <c r="T23" s="69"/>
      <c r="U23" s="70"/>
      <c r="V23" s="71"/>
      <c r="W23" s="71"/>
      <c r="X23" s="48" t="str">
        <f t="shared" si="1"/>
        <v/>
      </c>
      <c r="Y23" s="71"/>
      <c r="Z23" s="71"/>
      <c r="AA23" s="48" t="str">
        <f t="shared" si="2"/>
        <v/>
      </c>
      <c r="AB23" s="71"/>
    </row>
    <row r="24" spans="1:28" s="13" customFormat="1" x14ac:dyDescent="0.25">
      <c r="A24" s="56"/>
      <c r="B24" s="57"/>
      <c r="C24" s="148" t="str">
        <f>IF(B24="","",IF('DOPUSTNOST PONUDB'!D5="DA","DA","NE"))</f>
        <v/>
      </c>
      <c r="D24" s="45" t="str">
        <f>IF(B24="","",(#REF!+#REF!+#REF!+#REF!+#REF!+#REF!+#REF!+#REF!+#REF!+#REF!+#REF!+#REF!+#REF!+#REF!+#REF!+#REF!+#REF!+#REF!+#REF!+#REF!+#REF!+#REF!+#REF!+#REF!+#REF!)/($C$4*($C$5+$C$7+$C$8+$C$9+$C$12)))</f>
        <v/>
      </c>
      <c r="E24" s="51" t="str">
        <f>IF(B16="","",IF($C$4&lt;9,"","OSEBA 9"))</f>
        <v/>
      </c>
      <c r="F24" s="52" t="str">
        <f t="shared" si="0"/>
        <v/>
      </c>
      <c r="G24" s="68"/>
      <c r="H24" s="69"/>
      <c r="I24" s="70"/>
      <c r="J24" s="68"/>
      <c r="K24" s="69"/>
      <c r="L24" s="70"/>
      <c r="M24" s="68"/>
      <c r="N24" s="69"/>
      <c r="O24" s="70"/>
      <c r="P24" s="68"/>
      <c r="Q24" s="69"/>
      <c r="R24" s="70"/>
      <c r="S24" s="68"/>
      <c r="T24" s="69"/>
      <c r="U24" s="70"/>
      <c r="V24" s="71"/>
      <c r="W24" s="71"/>
      <c r="X24" s="48" t="str">
        <f t="shared" si="1"/>
        <v/>
      </c>
      <c r="Y24" s="71"/>
      <c r="Z24" s="71"/>
      <c r="AA24" s="48" t="str">
        <f t="shared" si="2"/>
        <v/>
      </c>
      <c r="AB24" s="71"/>
    </row>
    <row r="25" spans="1:28" s="13" customFormat="1" x14ac:dyDescent="0.25">
      <c r="A25" s="58"/>
      <c r="B25" s="59"/>
      <c r="C25" s="149" t="str">
        <f>IF(B25="","",IF('DOPUSTNOST PONUDB'!D6="DA","DA","NE"))</f>
        <v/>
      </c>
      <c r="D25" s="46" t="str">
        <f>IF(B25="","",(#REF!+#REF!+#REF!+#REF!+#REF!+#REF!+#REF!+#REF!+#REF!+#REF!+#REF!+#REF!+#REF!+#REF!+#REF!+#REF!+#REF!+#REF!+#REF!+#REF!+#REF!+#REF!+#REF!+#REF!+#REF!)/($C$4*($C$5+$C$7+$C$8+$C$9+$C$12)))</f>
        <v/>
      </c>
      <c r="E25" s="151" t="str">
        <f>IF(B16="","",IF($C$4&lt;10,"","OSEBA 10"))</f>
        <v/>
      </c>
      <c r="F25" s="52" t="str">
        <f t="shared" si="0"/>
        <v/>
      </c>
      <c r="G25" s="68"/>
      <c r="H25" s="69"/>
      <c r="I25" s="70"/>
      <c r="J25" s="68"/>
      <c r="K25" s="69"/>
      <c r="L25" s="70"/>
      <c r="M25" s="68"/>
      <c r="N25" s="69"/>
      <c r="O25" s="70"/>
      <c r="P25" s="68"/>
      <c r="Q25" s="69"/>
      <c r="R25" s="70"/>
      <c r="S25" s="68"/>
      <c r="T25" s="69"/>
      <c r="U25" s="70"/>
      <c r="V25" s="75"/>
      <c r="W25" s="71"/>
      <c r="X25" s="48" t="str">
        <f t="shared" si="1"/>
        <v/>
      </c>
      <c r="Y25" s="71"/>
      <c r="Z25" s="71"/>
      <c r="AA25" s="48" t="str">
        <f t="shared" si="2"/>
        <v/>
      </c>
      <c r="AB25" s="71"/>
    </row>
    <row r="26" spans="1:28" s="13" customFormat="1" x14ac:dyDescent="0.25">
      <c r="A26" s="54" t="s">
        <v>2</v>
      </c>
      <c r="B26" s="55" t="str">
        <f>IF('DOPUSTNOST PONUDB'!B6="","",'DOPUSTNOST PONUDB'!B6)</f>
        <v>Ponudnik B d.d.</v>
      </c>
      <c r="C26" s="147" t="str">
        <f>IF(B26="","",IF('DOPUSTNOST PONUDB'!D6="DA","DA","NE"))</f>
        <v>NE</v>
      </c>
      <c r="D26" s="44">
        <f>IF(B26="","",(SUM(F26:F35)+SUM(V26:V35)+SUM(W26:W35)+SUM(X26:X35)+SUM(AA26:AA35))/($C$4*($C$5+$C$7+$C$8+$C$9+$C$12)))</f>
        <v>0</v>
      </c>
      <c r="E26" s="49" t="str">
        <f>IF(B26="","",IF($C$4&lt;1,"","OSEBA 1"))</f>
        <v>OSEBA 1</v>
      </c>
      <c r="F26" s="50">
        <f>IF(E26="","",IF($C$6=0,0,IF($C$6=1,$C$5/$C$6*(G26*H26*I26),IF($C$6=2,$C$5/$C$6*((G26*H26*I26)+(J26*K26*L26)),IF($C$6=3,$C$5/$C$6*((G26*H26*I26)+(J26*K26*L26)+(M26*N26*O26)),IF($C$6=4,$C$5/$C$6*((G26*H26*I26)+(J26*K26*L26)+(M26*N26*O26)+(P26*Q26*R26)),$C$5/$C$6*((G26*H26*I26)+(J26*K26*L26)+(M26*N26*O26)+(P26*Q26*R26)+(S26*T26*U26))))))))</f>
        <v>0</v>
      </c>
      <c r="G26" s="64"/>
      <c r="H26" s="65"/>
      <c r="I26" s="66"/>
      <c r="J26" s="64"/>
      <c r="K26" s="65"/>
      <c r="L26" s="66"/>
      <c r="M26" s="64"/>
      <c r="N26" s="65"/>
      <c r="O26" s="66"/>
      <c r="P26" s="64"/>
      <c r="Q26" s="65"/>
      <c r="R26" s="66"/>
      <c r="S26" s="64"/>
      <c r="T26" s="65"/>
      <c r="U26" s="66"/>
      <c r="V26" s="67"/>
      <c r="W26" s="67"/>
      <c r="X26" s="47">
        <f>IF(E26="","",IF((Y26*$C$10+Z26*$C$11)&gt;$C$9,$C$9,Y26*$C$10+Z26*$C$11))</f>
        <v>0</v>
      </c>
      <c r="Y26" s="67"/>
      <c r="Z26" s="67"/>
      <c r="AA26" s="47">
        <f>IF(E26="","",IF((AB26*$C$13)&gt;$C$12,$C$12,AB26*$C$13))</f>
        <v>0</v>
      </c>
      <c r="AB26" s="67"/>
    </row>
    <row r="27" spans="1:28" s="13" customFormat="1" x14ac:dyDescent="0.25">
      <c r="A27" s="56"/>
      <c r="B27" s="57"/>
      <c r="C27" s="148"/>
      <c r="D27" s="45"/>
      <c r="E27" s="51" t="str">
        <f>IF(B26="","",IF($C$4&lt;2,"","OSEBA 2"))</f>
        <v>OSEBA 2</v>
      </c>
      <c r="F27" s="52">
        <f t="shared" si="0"/>
        <v>0</v>
      </c>
      <c r="G27" s="68"/>
      <c r="H27" s="69"/>
      <c r="I27" s="70"/>
      <c r="J27" s="68"/>
      <c r="K27" s="69"/>
      <c r="L27" s="70"/>
      <c r="M27" s="68"/>
      <c r="N27" s="69"/>
      <c r="O27" s="70"/>
      <c r="P27" s="68"/>
      <c r="Q27" s="69"/>
      <c r="R27" s="70"/>
      <c r="S27" s="68"/>
      <c r="T27" s="69"/>
      <c r="U27" s="70"/>
      <c r="V27" s="71"/>
      <c r="W27" s="71"/>
      <c r="X27" s="48">
        <f t="shared" ref="X27:X35" si="3">IF(E27="","",IF((Y27*$C$10+Z27*$C$11)&gt;$C$9,$C$9,Y27*$C$10+Z27*$C$11))</f>
        <v>0</v>
      </c>
      <c r="Y27" s="71"/>
      <c r="Z27" s="71"/>
      <c r="AA27" s="48">
        <f t="shared" ref="AA27:AA35" si="4">IF(E27="","",IF((AB27*$C$13)&gt;$C$12,$C$12,AB27*$C$13))</f>
        <v>0</v>
      </c>
      <c r="AB27" s="71"/>
    </row>
    <row r="28" spans="1:28" s="13" customFormat="1" x14ac:dyDescent="0.25">
      <c r="A28" s="56"/>
      <c r="B28" s="57"/>
      <c r="C28" s="148"/>
      <c r="D28" s="45"/>
      <c r="E28" s="51" t="str">
        <f>IF(B26="","",IF($C$4&lt;3,"","OSEBA 3"))</f>
        <v>OSEBA 3</v>
      </c>
      <c r="F28" s="52">
        <f t="shared" si="0"/>
        <v>0</v>
      </c>
      <c r="G28" s="68"/>
      <c r="H28" s="69"/>
      <c r="I28" s="70"/>
      <c r="J28" s="68"/>
      <c r="K28" s="69"/>
      <c r="L28" s="70"/>
      <c r="M28" s="68"/>
      <c r="N28" s="69"/>
      <c r="O28" s="70"/>
      <c r="P28" s="68"/>
      <c r="Q28" s="69"/>
      <c r="R28" s="70"/>
      <c r="S28" s="68"/>
      <c r="T28" s="69"/>
      <c r="U28" s="70"/>
      <c r="V28" s="71"/>
      <c r="W28" s="71"/>
      <c r="X28" s="48">
        <f t="shared" si="3"/>
        <v>0</v>
      </c>
      <c r="Y28" s="71"/>
      <c r="Z28" s="71"/>
      <c r="AA28" s="48">
        <f t="shared" si="4"/>
        <v>0</v>
      </c>
      <c r="AB28" s="71"/>
    </row>
    <row r="29" spans="1:28" s="13" customFormat="1" x14ac:dyDescent="0.25">
      <c r="A29" s="56"/>
      <c r="B29" s="57"/>
      <c r="C29" s="148"/>
      <c r="D29" s="45"/>
      <c r="E29" s="51" t="str">
        <f>IF(B26="","",IF($C$4&lt;4,"","OSEBA 4"))</f>
        <v>OSEBA 4</v>
      </c>
      <c r="F29" s="52">
        <f t="shared" si="0"/>
        <v>0</v>
      </c>
      <c r="G29" s="68"/>
      <c r="H29" s="69"/>
      <c r="I29" s="70"/>
      <c r="J29" s="68"/>
      <c r="K29" s="69"/>
      <c r="L29" s="70"/>
      <c r="M29" s="68"/>
      <c r="N29" s="69"/>
      <c r="O29" s="70"/>
      <c r="P29" s="68"/>
      <c r="Q29" s="69"/>
      <c r="R29" s="70"/>
      <c r="S29" s="68"/>
      <c r="T29" s="69"/>
      <c r="U29" s="70"/>
      <c r="V29" s="71"/>
      <c r="W29" s="71"/>
      <c r="X29" s="48">
        <f t="shared" si="3"/>
        <v>0</v>
      </c>
      <c r="Y29" s="71"/>
      <c r="Z29" s="71"/>
      <c r="AA29" s="48">
        <f t="shared" si="4"/>
        <v>0</v>
      </c>
      <c r="AB29" s="71"/>
    </row>
    <row r="30" spans="1:28" s="13" customFormat="1" x14ac:dyDescent="0.25">
      <c r="A30" s="56"/>
      <c r="B30" s="57"/>
      <c r="C30" s="148"/>
      <c r="D30" s="45"/>
      <c r="E30" s="51" t="str">
        <f>IF(B26="","",IF($C$4&lt;5,"","OSEBA 5"))</f>
        <v>OSEBA 5</v>
      </c>
      <c r="F30" s="52">
        <f t="shared" si="0"/>
        <v>0</v>
      </c>
      <c r="G30" s="68"/>
      <c r="H30" s="69"/>
      <c r="I30" s="70"/>
      <c r="J30" s="68"/>
      <c r="K30" s="69"/>
      <c r="L30" s="70"/>
      <c r="M30" s="68"/>
      <c r="N30" s="69"/>
      <c r="O30" s="70"/>
      <c r="P30" s="68"/>
      <c r="Q30" s="69"/>
      <c r="R30" s="70"/>
      <c r="S30" s="68"/>
      <c r="T30" s="69"/>
      <c r="U30" s="70"/>
      <c r="V30" s="71"/>
      <c r="W30" s="71"/>
      <c r="X30" s="48">
        <f t="shared" si="3"/>
        <v>0</v>
      </c>
      <c r="Y30" s="71"/>
      <c r="Z30" s="71"/>
      <c r="AA30" s="48">
        <f t="shared" si="4"/>
        <v>0</v>
      </c>
      <c r="AB30" s="71"/>
    </row>
    <row r="31" spans="1:28" s="13" customFormat="1" x14ac:dyDescent="0.25">
      <c r="A31" s="56"/>
      <c r="B31" s="57"/>
      <c r="C31" s="148"/>
      <c r="D31" s="45"/>
      <c r="E31" s="51" t="str">
        <f>IF(B26="","",IF($C$4&lt;6,"","OSEBA 6"))</f>
        <v/>
      </c>
      <c r="F31" s="52" t="str">
        <f t="shared" si="0"/>
        <v/>
      </c>
      <c r="G31" s="68"/>
      <c r="H31" s="69"/>
      <c r="I31" s="70"/>
      <c r="J31" s="68"/>
      <c r="K31" s="69"/>
      <c r="L31" s="70"/>
      <c r="M31" s="68"/>
      <c r="N31" s="69"/>
      <c r="O31" s="70"/>
      <c r="P31" s="68"/>
      <c r="Q31" s="69"/>
      <c r="R31" s="70"/>
      <c r="S31" s="68"/>
      <c r="T31" s="69"/>
      <c r="U31" s="70"/>
      <c r="V31" s="71"/>
      <c r="W31" s="71"/>
      <c r="X31" s="48" t="str">
        <f t="shared" si="3"/>
        <v/>
      </c>
      <c r="Y31" s="71"/>
      <c r="Z31" s="71"/>
      <c r="AA31" s="48" t="str">
        <f t="shared" si="4"/>
        <v/>
      </c>
      <c r="AB31" s="71"/>
    </row>
    <row r="32" spans="1:28" s="13" customFormat="1" x14ac:dyDescent="0.25">
      <c r="A32" s="56"/>
      <c r="B32" s="57"/>
      <c r="C32" s="148"/>
      <c r="D32" s="45"/>
      <c r="E32" s="51" t="str">
        <f>IF(B26="","",IF($C$4&lt;7,"","OSEBA 7"))</f>
        <v/>
      </c>
      <c r="F32" s="52" t="str">
        <f t="shared" si="0"/>
        <v/>
      </c>
      <c r="G32" s="68"/>
      <c r="H32" s="69"/>
      <c r="I32" s="70"/>
      <c r="J32" s="68"/>
      <c r="K32" s="69"/>
      <c r="L32" s="70"/>
      <c r="M32" s="68"/>
      <c r="N32" s="69"/>
      <c r="O32" s="70"/>
      <c r="P32" s="68"/>
      <c r="Q32" s="69"/>
      <c r="R32" s="70"/>
      <c r="S32" s="68"/>
      <c r="T32" s="69"/>
      <c r="U32" s="70"/>
      <c r="V32" s="71"/>
      <c r="W32" s="71"/>
      <c r="X32" s="48" t="str">
        <f t="shared" si="3"/>
        <v/>
      </c>
      <c r="Y32" s="71"/>
      <c r="Z32" s="71"/>
      <c r="AA32" s="48" t="str">
        <f t="shared" si="4"/>
        <v/>
      </c>
      <c r="AB32" s="71"/>
    </row>
    <row r="33" spans="1:28" s="13" customFormat="1" x14ac:dyDescent="0.25">
      <c r="A33" s="56"/>
      <c r="B33" s="57"/>
      <c r="C33" s="148"/>
      <c r="D33" s="45"/>
      <c r="E33" s="51" t="str">
        <f>IF(B26="","",IF($C$4&lt;8,"","OSEBA 8"))</f>
        <v/>
      </c>
      <c r="F33" s="52" t="str">
        <f t="shared" si="0"/>
        <v/>
      </c>
      <c r="G33" s="68"/>
      <c r="H33" s="69"/>
      <c r="I33" s="70"/>
      <c r="J33" s="68"/>
      <c r="K33" s="69"/>
      <c r="L33" s="70"/>
      <c r="M33" s="68"/>
      <c r="N33" s="69"/>
      <c r="O33" s="70"/>
      <c r="P33" s="68"/>
      <c r="Q33" s="69"/>
      <c r="R33" s="70"/>
      <c r="S33" s="68"/>
      <c r="T33" s="69"/>
      <c r="U33" s="70"/>
      <c r="V33" s="71"/>
      <c r="W33" s="71"/>
      <c r="X33" s="48" t="str">
        <f t="shared" si="3"/>
        <v/>
      </c>
      <c r="Y33" s="71"/>
      <c r="Z33" s="71"/>
      <c r="AA33" s="48" t="str">
        <f t="shared" si="4"/>
        <v/>
      </c>
      <c r="AB33" s="71"/>
    </row>
    <row r="34" spans="1:28" s="13" customFormat="1" x14ac:dyDescent="0.25">
      <c r="A34" s="56"/>
      <c r="B34" s="57"/>
      <c r="C34" s="148"/>
      <c r="D34" s="45"/>
      <c r="E34" s="51" t="str">
        <f>IF(B26="","",IF($C$4&lt;9,"","OSEBA 9"))</f>
        <v/>
      </c>
      <c r="F34" s="52" t="str">
        <f t="shared" si="0"/>
        <v/>
      </c>
      <c r="G34" s="68"/>
      <c r="H34" s="69"/>
      <c r="I34" s="70"/>
      <c r="J34" s="68"/>
      <c r="K34" s="69"/>
      <c r="L34" s="70"/>
      <c r="M34" s="68"/>
      <c r="N34" s="69"/>
      <c r="O34" s="70"/>
      <c r="P34" s="68"/>
      <c r="Q34" s="69"/>
      <c r="R34" s="70"/>
      <c r="S34" s="68"/>
      <c r="T34" s="69"/>
      <c r="U34" s="70"/>
      <c r="V34" s="71"/>
      <c r="W34" s="71"/>
      <c r="X34" s="48" t="str">
        <f t="shared" si="3"/>
        <v/>
      </c>
      <c r="Y34" s="71"/>
      <c r="Z34" s="71"/>
      <c r="AA34" s="48" t="str">
        <f t="shared" si="4"/>
        <v/>
      </c>
      <c r="AB34" s="71"/>
    </row>
    <row r="35" spans="1:28" s="13" customFormat="1" x14ac:dyDescent="0.25">
      <c r="A35" s="58"/>
      <c r="B35" s="59"/>
      <c r="C35" s="149"/>
      <c r="D35" s="46"/>
      <c r="E35" s="151" t="str">
        <f>IF(B26="","",IF($C$4&lt;10,"","OSEBA 10"))</f>
        <v/>
      </c>
      <c r="F35" s="52" t="str">
        <f t="shared" si="0"/>
        <v/>
      </c>
      <c r="G35" s="68"/>
      <c r="H35" s="69"/>
      <c r="I35" s="70"/>
      <c r="J35" s="68"/>
      <c r="K35" s="69"/>
      <c r="L35" s="70"/>
      <c r="M35" s="68"/>
      <c r="N35" s="69"/>
      <c r="O35" s="70"/>
      <c r="P35" s="68"/>
      <c r="Q35" s="69"/>
      <c r="R35" s="70"/>
      <c r="S35" s="68"/>
      <c r="T35" s="69"/>
      <c r="U35" s="70"/>
      <c r="V35" s="75"/>
      <c r="W35" s="71"/>
      <c r="X35" s="48" t="str">
        <f t="shared" si="3"/>
        <v/>
      </c>
      <c r="Y35" s="71"/>
      <c r="Z35" s="71"/>
      <c r="AA35" s="48" t="str">
        <f t="shared" si="4"/>
        <v/>
      </c>
      <c r="AB35" s="71"/>
    </row>
    <row r="36" spans="1:28" s="13" customFormat="1" x14ac:dyDescent="0.25">
      <c r="A36" s="54" t="s">
        <v>3</v>
      </c>
      <c r="B36" s="55" t="str">
        <f>IF('DOPUSTNOST PONUDB'!B7="","",'DOPUSTNOST PONUDB'!B7)</f>
        <v>Ponudnik C d.o.o., Ponudnik D d.d.</v>
      </c>
      <c r="C36" s="147" t="str">
        <f>IF(B36="","",IF('DOPUSTNOST PONUDB'!D7="DA","DA","NE"))</f>
        <v>DA</v>
      </c>
      <c r="D36" s="44">
        <f>IF(B36="","",(SUM(F36:F45)+SUM(V36:V45)+SUM(W36:W45)+SUM(X36:X45)+SUM(AA36:AA45))/($C$4*($C$5+$C$7+$C$8+$C$9+$C$12)))</f>
        <v>0.55277777777777781</v>
      </c>
      <c r="E36" s="49" t="str">
        <f>IF(B36="","",IF($C$4&lt;1,"","OSEBA 1"))</f>
        <v>OSEBA 1</v>
      </c>
      <c r="F36" s="50">
        <f>IF(E36="","",IF($C$6=0,0,IF($C$6=1,$C$5/$C$6*(G36*H36*I36),IF($C$6=2,$C$5/$C$6*((G36*H36*I36)+(J36*K36*L36)),IF($C$6=3,$C$5/$C$6*((G36*H36*I36)+(J36*K36*L36)+(M36*N36*O36)),IF($C$6=4,$C$5/$C$6*((G36*H36*I36)+(J36*K36*L36)+(M36*N36*O36)+(P36*Q36*R36)),$C$5/$C$6*((G36*H36*I36)+(J36*K36*L36)+(M36*N36*O36)+(P36*Q36*R36)+(S36*T36*U36))))))))</f>
        <v>30</v>
      </c>
      <c r="G36" s="64">
        <v>1</v>
      </c>
      <c r="H36" s="65">
        <v>1</v>
      </c>
      <c r="I36" s="66">
        <v>1</v>
      </c>
      <c r="J36" s="64">
        <v>1</v>
      </c>
      <c r="K36" s="65">
        <v>1</v>
      </c>
      <c r="L36" s="66">
        <v>1</v>
      </c>
      <c r="M36" s="64">
        <v>1</v>
      </c>
      <c r="N36" s="65">
        <v>1</v>
      </c>
      <c r="O36" s="66">
        <v>1</v>
      </c>
      <c r="P36" s="64"/>
      <c r="Q36" s="65"/>
      <c r="R36" s="66"/>
      <c r="S36" s="64"/>
      <c r="T36" s="65"/>
      <c r="U36" s="66"/>
      <c r="V36" s="67">
        <v>5</v>
      </c>
      <c r="W36" s="67">
        <v>2</v>
      </c>
      <c r="X36" s="47">
        <f>IF(E36="","",IF((Y36*$C$10+Z36*$C$11)&gt;$C$9,$C$9,Y36*$C$10+Z36*$C$11))</f>
        <v>4</v>
      </c>
      <c r="Y36" s="67">
        <v>2</v>
      </c>
      <c r="Z36" s="67">
        <v>4</v>
      </c>
      <c r="AA36" s="47">
        <f>IF(E36="","",IF((AB36*$C$13)&gt;$C$12,$C$12,AB36*$C$13))</f>
        <v>2</v>
      </c>
      <c r="AB36" s="67">
        <v>2</v>
      </c>
    </row>
    <row r="37" spans="1:28" s="13" customFormat="1" x14ac:dyDescent="0.25">
      <c r="A37" s="56"/>
      <c r="B37" s="57"/>
      <c r="C37" s="148"/>
      <c r="D37" s="45"/>
      <c r="E37" s="51" t="str">
        <f>IF(B36="","",IF($C$4&lt;2,"","OSEBA 2"))</f>
        <v>OSEBA 2</v>
      </c>
      <c r="F37" s="52">
        <f t="shared" si="0"/>
        <v>6.875</v>
      </c>
      <c r="G37" s="68">
        <v>1</v>
      </c>
      <c r="H37" s="69">
        <v>0.5</v>
      </c>
      <c r="I37" s="70">
        <v>0.5</v>
      </c>
      <c r="J37" s="68">
        <v>0.75</v>
      </c>
      <c r="K37" s="69">
        <v>0.5</v>
      </c>
      <c r="L37" s="70">
        <v>0.5</v>
      </c>
      <c r="M37" s="68">
        <v>1</v>
      </c>
      <c r="N37" s="69">
        <v>0.5</v>
      </c>
      <c r="O37" s="70">
        <v>0.5</v>
      </c>
      <c r="P37" s="68"/>
      <c r="Q37" s="69"/>
      <c r="R37" s="70"/>
      <c r="S37" s="68"/>
      <c r="T37" s="69"/>
      <c r="U37" s="70"/>
      <c r="V37" s="71">
        <v>3</v>
      </c>
      <c r="W37" s="71">
        <v>1</v>
      </c>
      <c r="X37" s="48">
        <f t="shared" ref="X37:X45" si="5">IF(E37="","",IF((Y37*$C$10+Z37*$C$11)&gt;$C$9,$C$9,Y37*$C$10+Z37*$C$11))</f>
        <v>3.5</v>
      </c>
      <c r="Y37" s="71">
        <v>1</v>
      </c>
      <c r="Z37" s="71">
        <v>3</v>
      </c>
      <c r="AA37" s="48">
        <f t="shared" ref="AA37:AA45" si="6">IF(E37="","",IF((AB37*$C$13)&gt;$C$12,$C$12,AB37*$C$13))</f>
        <v>3</v>
      </c>
      <c r="AB37" s="71">
        <v>4</v>
      </c>
    </row>
    <row r="38" spans="1:28" s="13" customFormat="1" x14ac:dyDescent="0.25">
      <c r="A38" s="56"/>
      <c r="B38" s="57"/>
      <c r="C38" s="148"/>
      <c r="D38" s="45"/>
      <c r="E38" s="51" t="str">
        <f>IF(B36="","",IF($C$4&lt;3,"","OSEBA 3"))</f>
        <v>OSEBA 3</v>
      </c>
      <c r="F38" s="52">
        <f t="shared" si="0"/>
        <v>15</v>
      </c>
      <c r="G38" s="68">
        <v>1</v>
      </c>
      <c r="H38" s="69">
        <v>1</v>
      </c>
      <c r="I38" s="70">
        <v>0.5</v>
      </c>
      <c r="J38" s="68">
        <v>1</v>
      </c>
      <c r="K38" s="69">
        <v>1</v>
      </c>
      <c r="L38" s="70">
        <v>0.5</v>
      </c>
      <c r="M38" s="68">
        <v>1</v>
      </c>
      <c r="N38" s="69">
        <v>1</v>
      </c>
      <c r="O38" s="70">
        <v>0.5</v>
      </c>
      <c r="P38" s="68"/>
      <c r="Q38" s="69"/>
      <c r="R38" s="70"/>
      <c r="S38" s="68"/>
      <c r="T38" s="69"/>
      <c r="U38" s="70"/>
      <c r="V38" s="71">
        <v>5</v>
      </c>
      <c r="W38" s="71">
        <v>0</v>
      </c>
      <c r="X38" s="48">
        <f t="shared" si="5"/>
        <v>3</v>
      </c>
      <c r="Y38" s="71">
        <v>0</v>
      </c>
      <c r="Z38" s="71">
        <v>6</v>
      </c>
      <c r="AA38" s="48">
        <f t="shared" si="6"/>
        <v>2</v>
      </c>
      <c r="AB38" s="71">
        <v>2</v>
      </c>
    </row>
    <row r="39" spans="1:28" s="13" customFormat="1" x14ac:dyDescent="0.25">
      <c r="A39" s="56"/>
      <c r="B39" s="57"/>
      <c r="C39" s="148"/>
      <c r="D39" s="45"/>
      <c r="E39" s="51" t="str">
        <f>IF(B36="","",IF($C$4&lt;4,"","OSEBA 4"))</f>
        <v>OSEBA 4</v>
      </c>
      <c r="F39" s="52">
        <f t="shared" si="0"/>
        <v>10</v>
      </c>
      <c r="G39" s="68">
        <v>1</v>
      </c>
      <c r="H39" s="69">
        <v>1</v>
      </c>
      <c r="I39" s="70">
        <v>0.5</v>
      </c>
      <c r="J39" s="68">
        <v>0.5</v>
      </c>
      <c r="K39" s="69">
        <v>1</v>
      </c>
      <c r="L39" s="70">
        <v>0.5</v>
      </c>
      <c r="M39" s="68">
        <v>0.5</v>
      </c>
      <c r="N39" s="69">
        <v>1</v>
      </c>
      <c r="O39" s="70">
        <v>0.5</v>
      </c>
      <c r="P39" s="68"/>
      <c r="Q39" s="69"/>
      <c r="R39" s="70"/>
      <c r="S39" s="68"/>
      <c r="T39" s="69"/>
      <c r="U39" s="70"/>
      <c r="V39" s="71">
        <v>1</v>
      </c>
      <c r="W39" s="71">
        <v>0</v>
      </c>
      <c r="X39" s="48">
        <f t="shared" si="5"/>
        <v>4</v>
      </c>
      <c r="Y39" s="71">
        <v>3</v>
      </c>
      <c r="Z39" s="71">
        <v>5</v>
      </c>
      <c r="AA39" s="48">
        <f t="shared" si="6"/>
        <v>3</v>
      </c>
      <c r="AB39" s="71">
        <v>3</v>
      </c>
    </row>
    <row r="40" spans="1:28" s="13" customFormat="1" x14ac:dyDescent="0.25">
      <c r="A40" s="56"/>
      <c r="B40" s="57"/>
      <c r="C40" s="148"/>
      <c r="D40" s="45"/>
      <c r="E40" s="51" t="str">
        <f>IF(B36="","",IF($C$4&lt;5,"","OSEBA 5"))</f>
        <v>OSEBA 5</v>
      </c>
      <c r="F40" s="52">
        <f t="shared" si="0"/>
        <v>15</v>
      </c>
      <c r="G40" s="68">
        <v>1</v>
      </c>
      <c r="H40" s="69">
        <v>1</v>
      </c>
      <c r="I40" s="70">
        <v>0.5</v>
      </c>
      <c r="J40" s="68">
        <v>1</v>
      </c>
      <c r="K40" s="69">
        <v>1</v>
      </c>
      <c r="L40" s="70">
        <v>0.5</v>
      </c>
      <c r="M40" s="68">
        <v>1</v>
      </c>
      <c r="N40" s="69">
        <v>1</v>
      </c>
      <c r="O40" s="70">
        <v>0.5</v>
      </c>
      <c r="P40" s="68"/>
      <c r="Q40" s="69"/>
      <c r="R40" s="70"/>
      <c r="S40" s="68"/>
      <c r="T40" s="69"/>
      <c r="U40" s="70"/>
      <c r="V40" s="71">
        <v>1</v>
      </c>
      <c r="W40" s="71">
        <v>1</v>
      </c>
      <c r="X40" s="48">
        <f t="shared" si="5"/>
        <v>4</v>
      </c>
      <c r="Y40" s="71">
        <v>3</v>
      </c>
      <c r="Z40" s="71">
        <v>1</v>
      </c>
      <c r="AA40" s="48">
        <f t="shared" si="6"/>
        <v>0</v>
      </c>
      <c r="AB40" s="71">
        <v>0</v>
      </c>
    </row>
    <row r="41" spans="1:28" s="13" customFormat="1" x14ac:dyDescent="0.25">
      <c r="A41" s="56"/>
      <c r="B41" s="57"/>
      <c r="C41" s="148"/>
      <c r="D41" s="45"/>
      <c r="E41" s="51" t="str">
        <f>IF(B36="","",IF($C$4&lt;6,"","OSEBA 6"))</f>
        <v/>
      </c>
      <c r="F41" s="52" t="str">
        <f t="shared" si="0"/>
        <v/>
      </c>
      <c r="G41" s="68"/>
      <c r="H41" s="69"/>
      <c r="I41" s="70"/>
      <c r="J41" s="68"/>
      <c r="K41" s="69"/>
      <c r="L41" s="70"/>
      <c r="M41" s="68"/>
      <c r="N41" s="69"/>
      <c r="O41" s="70"/>
      <c r="P41" s="68"/>
      <c r="Q41" s="69"/>
      <c r="R41" s="70"/>
      <c r="S41" s="68"/>
      <c r="T41" s="69"/>
      <c r="U41" s="70"/>
      <c r="V41" s="71"/>
      <c r="W41" s="71"/>
      <c r="X41" s="48" t="str">
        <f t="shared" si="5"/>
        <v/>
      </c>
      <c r="Y41" s="71"/>
      <c r="Z41" s="71"/>
      <c r="AA41" s="48" t="str">
        <f t="shared" si="6"/>
        <v/>
      </c>
      <c r="AB41" s="71"/>
    </row>
    <row r="42" spans="1:28" s="13" customFormat="1" x14ac:dyDescent="0.25">
      <c r="A42" s="56"/>
      <c r="B42" s="57"/>
      <c r="C42" s="148"/>
      <c r="D42" s="45"/>
      <c r="E42" s="51" t="str">
        <f>IF(B36="","",IF($C$4&lt;7,"","OSEBA 7"))</f>
        <v/>
      </c>
      <c r="F42" s="52" t="str">
        <f t="shared" si="0"/>
        <v/>
      </c>
      <c r="G42" s="68"/>
      <c r="H42" s="69"/>
      <c r="I42" s="70"/>
      <c r="J42" s="68"/>
      <c r="K42" s="69"/>
      <c r="L42" s="70"/>
      <c r="M42" s="68"/>
      <c r="N42" s="69"/>
      <c r="O42" s="70"/>
      <c r="P42" s="68"/>
      <c r="Q42" s="69"/>
      <c r="R42" s="70"/>
      <c r="S42" s="68"/>
      <c r="T42" s="69"/>
      <c r="U42" s="70"/>
      <c r="V42" s="71"/>
      <c r="W42" s="71"/>
      <c r="X42" s="48" t="str">
        <f t="shared" si="5"/>
        <v/>
      </c>
      <c r="Y42" s="71"/>
      <c r="Z42" s="71"/>
      <c r="AA42" s="48" t="str">
        <f t="shared" si="6"/>
        <v/>
      </c>
      <c r="AB42" s="71"/>
    </row>
    <row r="43" spans="1:28" s="13" customFormat="1" x14ac:dyDescent="0.25">
      <c r="A43" s="56"/>
      <c r="B43" s="57"/>
      <c r="C43" s="148"/>
      <c r="D43" s="45"/>
      <c r="E43" s="51" t="str">
        <f>IF(B36="","",IF($C$4&lt;8,"","OSEBA 8"))</f>
        <v/>
      </c>
      <c r="F43" s="52" t="str">
        <f t="shared" si="0"/>
        <v/>
      </c>
      <c r="G43" s="68"/>
      <c r="H43" s="69"/>
      <c r="I43" s="70"/>
      <c r="J43" s="68"/>
      <c r="K43" s="69"/>
      <c r="L43" s="70"/>
      <c r="M43" s="68"/>
      <c r="N43" s="69"/>
      <c r="O43" s="70"/>
      <c r="P43" s="68"/>
      <c r="Q43" s="69"/>
      <c r="R43" s="70"/>
      <c r="S43" s="68"/>
      <c r="T43" s="69"/>
      <c r="U43" s="70"/>
      <c r="V43" s="71"/>
      <c r="W43" s="71"/>
      <c r="X43" s="48" t="str">
        <f t="shared" si="5"/>
        <v/>
      </c>
      <c r="Y43" s="71"/>
      <c r="Z43" s="71"/>
      <c r="AA43" s="48" t="str">
        <f t="shared" si="6"/>
        <v/>
      </c>
      <c r="AB43" s="71"/>
    </row>
    <row r="44" spans="1:28" s="13" customFormat="1" x14ac:dyDescent="0.25">
      <c r="A44" s="56"/>
      <c r="B44" s="57"/>
      <c r="C44" s="148"/>
      <c r="D44" s="45"/>
      <c r="E44" s="51" t="str">
        <f>IF(B36="","",IF($C$4&lt;9,"","OSEBA 9"))</f>
        <v/>
      </c>
      <c r="F44" s="52" t="str">
        <f t="shared" si="0"/>
        <v/>
      </c>
      <c r="G44" s="68"/>
      <c r="H44" s="69"/>
      <c r="I44" s="70"/>
      <c r="J44" s="68"/>
      <c r="K44" s="69"/>
      <c r="L44" s="70"/>
      <c r="M44" s="68"/>
      <c r="N44" s="69"/>
      <c r="O44" s="70"/>
      <c r="P44" s="68"/>
      <c r="Q44" s="69"/>
      <c r="R44" s="70"/>
      <c r="S44" s="68"/>
      <c r="T44" s="69"/>
      <c r="U44" s="70"/>
      <c r="V44" s="71"/>
      <c r="W44" s="71"/>
      <c r="X44" s="48" t="str">
        <f t="shared" si="5"/>
        <v/>
      </c>
      <c r="Y44" s="71"/>
      <c r="Z44" s="71"/>
      <c r="AA44" s="48" t="str">
        <f t="shared" si="6"/>
        <v/>
      </c>
      <c r="AB44" s="71"/>
    </row>
    <row r="45" spans="1:28" s="13" customFormat="1" x14ac:dyDescent="0.25">
      <c r="A45" s="58"/>
      <c r="B45" s="59"/>
      <c r="C45" s="149"/>
      <c r="D45" s="46"/>
      <c r="E45" s="151" t="str">
        <f>IF(B36="","",IF($C$4&lt;10,"","OSEBA 10"))</f>
        <v/>
      </c>
      <c r="F45" s="52" t="str">
        <f t="shared" si="0"/>
        <v/>
      </c>
      <c r="G45" s="68"/>
      <c r="H45" s="69"/>
      <c r="I45" s="70"/>
      <c r="J45" s="68"/>
      <c r="K45" s="69"/>
      <c r="L45" s="70"/>
      <c r="M45" s="68"/>
      <c r="N45" s="69"/>
      <c r="O45" s="70"/>
      <c r="P45" s="68"/>
      <c r="Q45" s="69"/>
      <c r="R45" s="70"/>
      <c r="S45" s="68"/>
      <c r="T45" s="69"/>
      <c r="U45" s="70"/>
      <c r="V45" s="75"/>
      <c r="W45" s="71"/>
      <c r="X45" s="48" t="str">
        <f t="shared" si="5"/>
        <v/>
      </c>
      <c r="Y45" s="71"/>
      <c r="Z45" s="71"/>
      <c r="AA45" s="48" t="str">
        <f t="shared" si="6"/>
        <v/>
      </c>
      <c r="AB45" s="71"/>
    </row>
    <row r="46" spans="1:28" s="13" customFormat="1" x14ac:dyDescent="0.25">
      <c r="A46" s="54" t="s">
        <v>4</v>
      </c>
      <c r="B46" s="55" t="str">
        <f>IF('DOPUSTNOST PONUDB'!B8="","",'DOPUSTNOST PONUDB'!B8)</f>
        <v>Ponudnik E d.o.o.</v>
      </c>
      <c r="C46" s="147" t="str">
        <f>IF(B46="","",IF('DOPUSTNOST PONUDB'!D8="DA","DA","NE"))</f>
        <v>NE</v>
      </c>
      <c r="D46" s="44">
        <f>IF(B46="","",(SUM(F46:F55)+SUM(V46:V55)+SUM(W46:W55)+SUM(X46:X55)+SUM(AA46:AA55))/($C$4*($C$5+$C$7+$C$8+$C$9+$C$12)))</f>
        <v>0</v>
      </c>
      <c r="E46" s="49" t="str">
        <f>IF(B46="","",IF($C$4&lt;1,"","OSEBA 1"))</f>
        <v>OSEBA 1</v>
      </c>
      <c r="F46" s="50">
        <f>IF(E46="","",IF($C$6=0,0,IF($C$6=1,$C$5/$C$6*(G46*H46*I46),IF($C$6=2,$C$5/$C$6*((G46*H46*I46)+(J46*K46*L46)),IF($C$6=3,$C$5/$C$6*((G46*H46*I46)+(J46*K46*L46)+(M46*N46*O46)),IF($C$6=4,$C$5/$C$6*((G46*H46*I46)+(J46*K46*L46)+(M46*N46*O46)+(P46*Q46*R46)),$C$5/$C$6*((G46*H46*I46)+(J46*K46*L46)+(M46*N46*O46)+(P46*Q46*R46)+(S46*T46*U46))))))))</f>
        <v>0</v>
      </c>
      <c r="G46" s="64"/>
      <c r="H46" s="65"/>
      <c r="I46" s="66"/>
      <c r="J46" s="64"/>
      <c r="K46" s="65"/>
      <c r="L46" s="66"/>
      <c r="M46" s="64"/>
      <c r="N46" s="65"/>
      <c r="O46" s="66"/>
      <c r="P46" s="64"/>
      <c r="Q46" s="65"/>
      <c r="R46" s="66"/>
      <c r="S46" s="64"/>
      <c r="T46" s="65"/>
      <c r="U46" s="66"/>
      <c r="V46" s="67"/>
      <c r="W46" s="67"/>
      <c r="X46" s="47">
        <f>IF(E46="","",IF((Y46*$C$10+Z46*$C$11)&gt;$C$9,$C$9,Y46*$C$10+Z46*$C$11))</f>
        <v>0</v>
      </c>
      <c r="Y46" s="67"/>
      <c r="Z46" s="67"/>
      <c r="AA46" s="47">
        <f>IF(E46="","",IF((AB46*$C$13)&gt;$C$12,$C$12,AB46*$C$13))</f>
        <v>0</v>
      </c>
      <c r="AB46" s="67"/>
    </row>
    <row r="47" spans="1:28" s="13" customFormat="1" x14ac:dyDescent="0.25">
      <c r="A47" s="56"/>
      <c r="B47" s="57"/>
      <c r="C47" s="148"/>
      <c r="D47" s="45"/>
      <c r="E47" s="51" t="str">
        <f>IF(B46="","",IF($C$4&lt;2,"","OSEBA 2"))</f>
        <v>OSEBA 2</v>
      </c>
      <c r="F47" s="52">
        <f t="shared" si="0"/>
        <v>0</v>
      </c>
      <c r="G47" s="68"/>
      <c r="H47" s="69"/>
      <c r="I47" s="70"/>
      <c r="J47" s="68"/>
      <c r="K47" s="69"/>
      <c r="L47" s="70"/>
      <c r="M47" s="68"/>
      <c r="N47" s="69"/>
      <c r="O47" s="70"/>
      <c r="P47" s="68"/>
      <c r="Q47" s="69"/>
      <c r="R47" s="70"/>
      <c r="S47" s="68"/>
      <c r="T47" s="69"/>
      <c r="U47" s="70"/>
      <c r="V47" s="71"/>
      <c r="W47" s="71"/>
      <c r="X47" s="48">
        <f t="shared" ref="X47:X55" si="7">IF(E47="","",IF((Y47*$C$10+Z47*$C$11)&gt;$C$9,$C$9,Y47*$C$10+Z47*$C$11))</f>
        <v>0</v>
      </c>
      <c r="Y47" s="71"/>
      <c r="Z47" s="71"/>
      <c r="AA47" s="48">
        <f t="shared" ref="AA47:AA55" si="8">IF(E47="","",IF((AB47*$C$13)&gt;$C$12,$C$12,AB47*$C$13))</f>
        <v>0</v>
      </c>
      <c r="AB47" s="71"/>
    </row>
    <row r="48" spans="1:28" s="13" customFormat="1" x14ac:dyDescent="0.25">
      <c r="A48" s="56"/>
      <c r="B48" s="57"/>
      <c r="C48" s="148"/>
      <c r="D48" s="45"/>
      <c r="E48" s="51" t="str">
        <f>IF(B46="","",IF($C$4&lt;3,"","OSEBA 3"))</f>
        <v>OSEBA 3</v>
      </c>
      <c r="F48" s="52">
        <f t="shared" si="0"/>
        <v>0</v>
      </c>
      <c r="G48" s="68"/>
      <c r="H48" s="69"/>
      <c r="I48" s="70"/>
      <c r="J48" s="68"/>
      <c r="K48" s="69"/>
      <c r="L48" s="70"/>
      <c r="M48" s="68"/>
      <c r="N48" s="69"/>
      <c r="O48" s="70"/>
      <c r="P48" s="68"/>
      <c r="Q48" s="69"/>
      <c r="R48" s="70"/>
      <c r="S48" s="68"/>
      <c r="T48" s="69"/>
      <c r="U48" s="70"/>
      <c r="V48" s="71"/>
      <c r="W48" s="71"/>
      <c r="X48" s="48">
        <f t="shared" si="7"/>
        <v>0</v>
      </c>
      <c r="Y48" s="71"/>
      <c r="Z48" s="71"/>
      <c r="AA48" s="48">
        <f t="shared" si="8"/>
        <v>0</v>
      </c>
      <c r="AB48" s="71"/>
    </row>
    <row r="49" spans="1:28" s="13" customFormat="1" x14ac:dyDescent="0.25">
      <c r="A49" s="56"/>
      <c r="B49" s="57"/>
      <c r="C49" s="148"/>
      <c r="D49" s="45"/>
      <c r="E49" s="51" t="str">
        <f>IF(B46="","",IF($C$4&lt;4,"","OSEBA 4"))</f>
        <v>OSEBA 4</v>
      </c>
      <c r="F49" s="52">
        <f t="shared" si="0"/>
        <v>0</v>
      </c>
      <c r="G49" s="68"/>
      <c r="H49" s="69"/>
      <c r="I49" s="70"/>
      <c r="J49" s="68"/>
      <c r="K49" s="69"/>
      <c r="L49" s="70"/>
      <c r="M49" s="68"/>
      <c r="N49" s="69"/>
      <c r="O49" s="70"/>
      <c r="P49" s="68"/>
      <c r="Q49" s="69"/>
      <c r="R49" s="70"/>
      <c r="S49" s="68"/>
      <c r="T49" s="69"/>
      <c r="U49" s="70"/>
      <c r="V49" s="71"/>
      <c r="W49" s="71"/>
      <c r="X49" s="48">
        <f t="shared" si="7"/>
        <v>0</v>
      </c>
      <c r="Y49" s="71"/>
      <c r="Z49" s="71"/>
      <c r="AA49" s="48">
        <f t="shared" si="8"/>
        <v>0</v>
      </c>
      <c r="AB49" s="71"/>
    </row>
    <row r="50" spans="1:28" s="13" customFormat="1" x14ac:dyDescent="0.25">
      <c r="A50" s="56"/>
      <c r="B50" s="57"/>
      <c r="C50" s="148"/>
      <c r="D50" s="45"/>
      <c r="E50" s="51" t="str">
        <f>IF(B46="","",IF($C$4&lt;5,"","OSEBA 5"))</f>
        <v>OSEBA 5</v>
      </c>
      <c r="F50" s="52">
        <f t="shared" si="0"/>
        <v>0</v>
      </c>
      <c r="G50" s="68"/>
      <c r="H50" s="69"/>
      <c r="I50" s="70"/>
      <c r="J50" s="68"/>
      <c r="K50" s="69"/>
      <c r="L50" s="70"/>
      <c r="M50" s="68"/>
      <c r="N50" s="69"/>
      <c r="O50" s="70"/>
      <c r="P50" s="68"/>
      <c r="Q50" s="69"/>
      <c r="R50" s="70"/>
      <c r="S50" s="68"/>
      <c r="T50" s="69"/>
      <c r="U50" s="70"/>
      <c r="V50" s="71"/>
      <c r="W50" s="71"/>
      <c r="X50" s="48">
        <f t="shared" si="7"/>
        <v>0</v>
      </c>
      <c r="Y50" s="71"/>
      <c r="Z50" s="71"/>
      <c r="AA50" s="48">
        <f t="shared" si="8"/>
        <v>0</v>
      </c>
      <c r="AB50" s="71"/>
    </row>
    <row r="51" spans="1:28" s="13" customFormat="1" x14ac:dyDescent="0.25">
      <c r="A51" s="56"/>
      <c r="B51" s="57"/>
      <c r="C51" s="148"/>
      <c r="D51" s="45"/>
      <c r="E51" s="51" t="str">
        <f>IF(B46="","",IF($C$4&lt;6,"","OSEBA 6"))</f>
        <v/>
      </c>
      <c r="F51" s="52" t="str">
        <f t="shared" si="0"/>
        <v/>
      </c>
      <c r="G51" s="68"/>
      <c r="H51" s="69"/>
      <c r="I51" s="70"/>
      <c r="J51" s="68"/>
      <c r="K51" s="69"/>
      <c r="L51" s="70"/>
      <c r="M51" s="68"/>
      <c r="N51" s="69"/>
      <c r="O51" s="70"/>
      <c r="P51" s="68"/>
      <c r="Q51" s="69"/>
      <c r="R51" s="70"/>
      <c r="S51" s="68"/>
      <c r="T51" s="69"/>
      <c r="U51" s="70"/>
      <c r="V51" s="71"/>
      <c r="W51" s="71"/>
      <c r="X51" s="48" t="str">
        <f t="shared" si="7"/>
        <v/>
      </c>
      <c r="Y51" s="71"/>
      <c r="Z51" s="71"/>
      <c r="AA51" s="48" t="str">
        <f t="shared" si="8"/>
        <v/>
      </c>
      <c r="AB51" s="71"/>
    </row>
    <row r="52" spans="1:28" s="13" customFormat="1" x14ac:dyDescent="0.25">
      <c r="A52" s="56"/>
      <c r="B52" s="57"/>
      <c r="C52" s="148"/>
      <c r="D52" s="45"/>
      <c r="E52" s="51" t="str">
        <f>IF(B46="","",IF($C$4&lt;7,"","OSEBA 7"))</f>
        <v/>
      </c>
      <c r="F52" s="52" t="str">
        <f t="shared" si="0"/>
        <v/>
      </c>
      <c r="G52" s="68"/>
      <c r="H52" s="69"/>
      <c r="I52" s="70"/>
      <c r="J52" s="68"/>
      <c r="K52" s="69"/>
      <c r="L52" s="70"/>
      <c r="M52" s="68"/>
      <c r="N52" s="69"/>
      <c r="O52" s="70"/>
      <c r="P52" s="68"/>
      <c r="Q52" s="69"/>
      <c r="R52" s="70"/>
      <c r="S52" s="68"/>
      <c r="T52" s="69"/>
      <c r="U52" s="70"/>
      <c r="V52" s="71"/>
      <c r="W52" s="71"/>
      <c r="X52" s="48" t="str">
        <f t="shared" si="7"/>
        <v/>
      </c>
      <c r="Y52" s="71"/>
      <c r="Z52" s="71"/>
      <c r="AA52" s="48" t="str">
        <f t="shared" si="8"/>
        <v/>
      </c>
      <c r="AB52" s="71"/>
    </row>
    <row r="53" spans="1:28" s="13" customFormat="1" x14ac:dyDescent="0.25">
      <c r="A53" s="56"/>
      <c r="B53" s="57"/>
      <c r="C53" s="148"/>
      <c r="D53" s="45"/>
      <c r="E53" s="51" t="str">
        <f>IF(B46="","",IF($C$4&lt;8,"","OSEBA 8"))</f>
        <v/>
      </c>
      <c r="F53" s="52" t="str">
        <f t="shared" si="0"/>
        <v/>
      </c>
      <c r="G53" s="68"/>
      <c r="H53" s="69"/>
      <c r="I53" s="70"/>
      <c r="J53" s="68"/>
      <c r="K53" s="69"/>
      <c r="L53" s="70"/>
      <c r="M53" s="68"/>
      <c r="N53" s="69"/>
      <c r="O53" s="70"/>
      <c r="P53" s="68"/>
      <c r="Q53" s="69"/>
      <c r="R53" s="70"/>
      <c r="S53" s="68"/>
      <c r="T53" s="69"/>
      <c r="U53" s="70"/>
      <c r="V53" s="71"/>
      <c r="W53" s="71"/>
      <c r="X53" s="48" t="str">
        <f t="shared" si="7"/>
        <v/>
      </c>
      <c r="Y53" s="71"/>
      <c r="Z53" s="71"/>
      <c r="AA53" s="48" t="str">
        <f t="shared" si="8"/>
        <v/>
      </c>
      <c r="AB53" s="71"/>
    </row>
    <row r="54" spans="1:28" s="13" customFormat="1" x14ac:dyDescent="0.25">
      <c r="A54" s="56"/>
      <c r="B54" s="57"/>
      <c r="C54" s="148"/>
      <c r="D54" s="45"/>
      <c r="E54" s="51" t="str">
        <f>IF(B46="","",IF($C$4&lt;9,"","OSEBA 9"))</f>
        <v/>
      </c>
      <c r="F54" s="52" t="str">
        <f t="shared" si="0"/>
        <v/>
      </c>
      <c r="G54" s="68"/>
      <c r="H54" s="69"/>
      <c r="I54" s="70"/>
      <c r="J54" s="68"/>
      <c r="K54" s="69"/>
      <c r="L54" s="70"/>
      <c r="M54" s="68"/>
      <c r="N54" s="69"/>
      <c r="O54" s="70"/>
      <c r="P54" s="68"/>
      <c r="Q54" s="69"/>
      <c r="R54" s="70"/>
      <c r="S54" s="68"/>
      <c r="T54" s="69"/>
      <c r="U54" s="70"/>
      <c r="V54" s="71"/>
      <c r="W54" s="71"/>
      <c r="X54" s="48" t="str">
        <f t="shared" si="7"/>
        <v/>
      </c>
      <c r="Y54" s="71"/>
      <c r="Z54" s="71"/>
      <c r="AA54" s="48" t="str">
        <f t="shared" si="8"/>
        <v/>
      </c>
      <c r="AB54" s="71"/>
    </row>
    <row r="55" spans="1:28" s="13" customFormat="1" x14ac:dyDescent="0.25">
      <c r="A55" s="58"/>
      <c r="B55" s="59"/>
      <c r="C55" s="149"/>
      <c r="D55" s="46"/>
      <c r="E55" s="151" t="str">
        <f>IF(B46="","",IF($C$4&lt;10,"","OSEBA 10"))</f>
        <v/>
      </c>
      <c r="F55" s="52" t="str">
        <f t="shared" si="0"/>
        <v/>
      </c>
      <c r="G55" s="68"/>
      <c r="H55" s="69"/>
      <c r="I55" s="70"/>
      <c r="J55" s="68"/>
      <c r="K55" s="69"/>
      <c r="L55" s="70"/>
      <c r="M55" s="68"/>
      <c r="N55" s="69"/>
      <c r="O55" s="70"/>
      <c r="P55" s="68"/>
      <c r="Q55" s="69"/>
      <c r="R55" s="70"/>
      <c r="S55" s="68"/>
      <c r="T55" s="69"/>
      <c r="U55" s="70"/>
      <c r="V55" s="75"/>
      <c r="W55" s="71"/>
      <c r="X55" s="48" t="str">
        <f t="shared" si="7"/>
        <v/>
      </c>
      <c r="Y55" s="71"/>
      <c r="Z55" s="71"/>
      <c r="AA55" s="48" t="str">
        <f t="shared" si="8"/>
        <v/>
      </c>
      <c r="AB55" s="71"/>
    </row>
    <row r="56" spans="1:28" s="13" customFormat="1" x14ac:dyDescent="0.25">
      <c r="A56" s="54" t="s">
        <v>5</v>
      </c>
      <c r="B56" s="55" t="str">
        <f>IF('DOPUSTNOST PONUDB'!B9="","",'DOPUSTNOST PONUDB'!B9)</f>
        <v>Ponudnik F d.o.o.</v>
      </c>
      <c r="C56" s="147" t="str">
        <f>IF(B56="","",IF('DOPUSTNOST PONUDB'!D9="DA","DA","NE"))</f>
        <v>DA</v>
      </c>
      <c r="D56" s="44">
        <f>IF(B56="","",(SUM(F56:F65)+SUM(V56:V65)+SUM(W56:W65)+SUM(X56:X65)+SUM(AA56:AA65))/($C$4*($C$5+$C$7+$C$8+$C$9+$C$12)))</f>
        <v>0.4861111111111111</v>
      </c>
      <c r="E56" s="49" t="str">
        <f>IF(B56="","",IF($C$4&lt;1,"","OSEBA 1"))</f>
        <v>OSEBA 1</v>
      </c>
      <c r="F56" s="50">
        <f>IF(E56="","",IF($C$6=0,0,IF($C$6=1,$C$5/$C$6*(G56*H56*I56),IF($C$6=2,$C$5/$C$6*((G56*H56*I56)+(J56*K56*L56)),IF($C$6=3,$C$5/$C$6*((G56*H56*I56)+(J56*K56*L56)+(M56*N56*O56)),IF($C$6=4,$C$5/$C$6*((G56*H56*I56)+(J56*K56*L56)+(M56*N56*O56)+(P56*Q56*R56)),$C$5/$C$6*((G56*H56*I56)+(J56*K56*L56)+(M56*N56*O56)+(P56*Q56*R56)+(S56*T56*U56))))))))</f>
        <v>25</v>
      </c>
      <c r="G56" s="64">
        <v>1</v>
      </c>
      <c r="H56" s="65">
        <v>1</v>
      </c>
      <c r="I56" s="66">
        <v>1</v>
      </c>
      <c r="J56" s="64">
        <v>1</v>
      </c>
      <c r="K56" s="65">
        <v>1</v>
      </c>
      <c r="L56" s="66">
        <v>1</v>
      </c>
      <c r="M56" s="64">
        <v>0.5</v>
      </c>
      <c r="N56" s="65">
        <v>1</v>
      </c>
      <c r="O56" s="66">
        <v>1</v>
      </c>
      <c r="P56" s="64"/>
      <c r="Q56" s="65"/>
      <c r="R56" s="66"/>
      <c r="S56" s="64"/>
      <c r="T56" s="65"/>
      <c r="U56" s="66"/>
      <c r="V56" s="67">
        <v>5</v>
      </c>
      <c r="W56" s="67">
        <v>2</v>
      </c>
      <c r="X56" s="47">
        <f>IF(E56="","",IF((Y56*$C$10+Z56*$C$11)&gt;$C$9,$C$9,Y56*$C$10+Z56*$C$11))</f>
        <v>4</v>
      </c>
      <c r="Y56" s="67">
        <v>2</v>
      </c>
      <c r="Z56" s="67">
        <v>4</v>
      </c>
      <c r="AA56" s="47">
        <f>IF(E56="","",IF((AB56*$C$13)&gt;$C$12,$C$12,AB56*$C$13))</f>
        <v>2</v>
      </c>
      <c r="AB56" s="67">
        <v>2</v>
      </c>
    </row>
    <row r="57" spans="1:28" s="13" customFormat="1" x14ac:dyDescent="0.25">
      <c r="A57" s="56"/>
      <c r="B57" s="57"/>
      <c r="C57" s="148"/>
      <c r="D57" s="45"/>
      <c r="E57" s="51" t="str">
        <f>IF(B56="","",IF($C$4&lt;2,"","OSEBA 2"))</f>
        <v>OSEBA 2</v>
      </c>
      <c r="F57" s="52">
        <f t="shared" si="0"/>
        <v>6.875</v>
      </c>
      <c r="G57" s="68">
        <v>1</v>
      </c>
      <c r="H57" s="69">
        <v>0.5</v>
      </c>
      <c r="I57" s="70">
        <v>0.5</v>
      </c>
      <c r="J57" s="68">
        <v>1</v>
      </c>
      <c r="K57" s="69">
        <v>0.5</v>
      </c>
      <c r="L57" s="70">
        <v>0.5</v>
      </c>
      <c r="M57" s="68">
        <v>0.75</v>
      </c>
      <c r="N57" s="69">
        <v>0.5</v>
      </c>
      <c r="O57" s="70">
        <v>0.5</v>
      </c>
      <c r="P57" s="68"/>
      <c r="Q57" s="69"/>
      <c r="R57" s="70"/>
      <c r="S57" s="68"/>
      <c r="T57" s="69"/>
      <c r="U57" s="70"/>
      <c r="V57" s="71">
        <v>3</v>
      </c>
      <c r="W57" s="71">
        <v>1</v>
      </c>
      <c r="X57" s="48">
        <f t="shared" ref="X57:X65" si="9">IF(E57="","",IF((Y57*$C$10+Z57*$C$11)&gt;$C$9,$C$9,Y57*$C$10+Z57*$C$11))</f>
        <v>3.5</v>
      </c>
      <c r="Y57" s="71">
        <v>1</v>
      </c>
      <c r="Z57" s="71">
        <v>3</v>
      </c>
      <c r="AA57" s="48">
        <f t="shared" ref="AA57:AA65" si="10">IF(E57="","",IF((AB57*$C$13)&gt;$C$12,$C$12,AB57*$C$13))</f>
        <v>3</v>
      </c>
      <c r="AB57" s="71">
        <v>4</v>
      </c>
    </row>
    <row r="58" spans="1:28" s="13" customFormat="1" x14ac:dyDescent="0.25">
      <c r="A58" s="56"/>
      <c r="B58" s="57"/>
      <c r="C58" s="148"/>
      <c r="D58" s="45"/>
      <c r="E58" s="51" t="str">
        <f>IF(B56="","",IF($C$4&lt;3,"","OSEBA 3"))</f>
        <v>OSEBA 3</v>
      </c>
      <c r="F58" s="52">
        <f t="shared" si="0"/>
        <v>8.75</v>
      </c>
      <c r="G58" s="68">
        <v>1</v>
      </c>
      <c r="H58" s="69">
        <v>1</v>
      </c>
      <c r="I58" s="70">
        <v>0.5</v>
      </c>
      <c r="J58" s="68">
        <v>0.75</v>
      </c>
      <c r="K58" s="69">
        <v>1</v>
      </c>
      <c r="L58" s="70">
        <v>0.5</v>
      </c>
      <c r="M58" s="68"/>
      <c r="N58" s="69"/>
      <c r="O58" s="70"/>
      <c r="P58" s="68"/>
      <c r="Q58" s="69"/>
      <c r="R58" s="70"/>
      <c r="S58" s="68"/>
      <c r="T58" s="69"/>
      <c r="U58" s="70"/>
      <c r="V58" s="71">
        <v>5</v>
      </c>
      <c r="W58" s="71">
        <v>0</v>
      </c>
      <c r="X58" s="48">
        <f t="shared" si="9"/>
        <v>3</v>
      </c>
      <c r="Y58" s="71">
        <v>0</v>
      </c>
      <c r="Z58" s="71">
        <v>6</v>
      </c>
      <c r="AA58" s="48">
        <f t="shared" si="10"/>
        <v>2</v>
      </c>
      <c r="AB58" s="71">
        <v>2</v>
      </c>
    </row>
    <row r="59" spans="1:28" s="13" customFormat="1" x14ac:dyDescent="0.25">
      <c r="A59" s="56"/>
      <c r="B59" s="57"/>
      <c r="C59" s="148"/>
      <c r="D59" s="45"/>
      <c r="E59" s="51" t="str">
        <f>IF(B56="","",IF($C$4&lt;4,"","OSEBA 4"))</f>
        <v>OSEBA 4</v>
      </c>
      <c r="F59" s="52">
        <f t="shared" si="0"/>
        <v>11.25</v>
      </c>
      <c r="G59" s="68">
        <v>1</v>
      </c>
      <c r="H59" s="69">
        <v>1</v>
      </c>
      <c r="I59" s="70">
        <v>0.5</v>
      </c>
      <c r="J59" s="68">
        <v>0.75</v>
      </c>
      <c r="K59" s="69">
        <v>1</v>
      </c>
      <c r="L59" s="70">
        <v>0.5</v>
      </c>
      <c r="M59" s="68">
        <v>0.5</v>
      </c>
      <c r="N59" s="69">
        <v>1</v>
      </c>
      <c r="O59" s="70">
        <v>0.5</v>
      </c>
      <c r="P59" s="68"/>
      <c r="Q59" s="69"/>
      <c r="R59" s="70"/>
      <c r="S59" s="68"/>
      <c r="T59" s="69"/>
      <c r="U59" s="70"/>
      <c r="V59" s="71">
        <v>1</v>
      </c>
      <c r="W59" s="71">
        <v>0</v>
      </c>
      <c r="X59" s="48">
        <f t="shared" si="9"/>
        <v>4</v>
      </c>
      <c r="Y59" s="71">
        <v>3</v>
      </c>
      <c r="Z59" s="71">
        <v>5</v>
      </c>
      <c r="AA59" s="48">
        <f t="shared" si="10"/>
        <v>3</v>
      </c>
      <c r="AB59" s="71">
        <v>3</v>
      </c>
    </row>
    <row r="60" spans="1:28" s="13" customFormat="1" x14ac:dyDescent="0.25">
      <c r="A60" s="56"/>
      <c r="B60" s="57"/>
      <c r="C60" s="148"/>
      <c r="D60" s="45"/>
      <c r="E60" s="51" t="str">
        <f>IF(B56="","",IF($C$4&lt;5,"","OSEBA 5"))</f>
        <v>OSEBA 5</v>
      </c>
      <c r="F60" s="52">
        <f t="shared" si="0"/>
        <v>10</v>
      </c>
      <c r="G60" s="68">
        <v>1</v>
      </c>
      <c r="H60" s="69">
        <v>1</v>
      </c>
      <c r="I60" s="70">
        <v>0.5</v>
      </c>
      <c r="J60" s="68">
        <v>1</v>
      </c>
      <c r="K60" s="69">
        <v>1</v>
      </c>
      <c r="L60" s="70">
        <v>0.5</v>
      </c>
      <c r="M60" s="68"/>
      <c r="N60" s="69"/>
      <c r="O60" s="70"/>
      <c r="P60" s="68"/>
      <c r="Q60" s="69"/>
      <c r="R60" s="70"/>
      <c r="S60" s="68"/>
      <c r="T60" s="69"/>
      <c r="U60" s="70"/>
      <c r="V60" s="71">
        <v>1</v>
      </c>
      <c r="W60" s="71">
        <v>1</v>
      </c>
      <c r="X60" s="48">
        <f t="shared" si="9"/>
        <v>4</v>
      </c>
      <c r="Y60" s="71">
        <v>3</v>
      </c>
      <c r="Z60" s="71">
        <v>1</v>
      </c>
      <c r="AA60" s="48">
        <f t="shared" si="10"/>
        <v>0</v>
      </c>
      <c r="AB60" s="71">
        <v>0</v>
      </c>
    </row>
    <row r="61" spans="1:28" s="13" customFormat="1" x14ac:dyDescent="0.25">
      <c r="A61" s="56"/>
      <c r="B61" s="57"/>
      <c r="C61" s="148"/>
      <c r="D61" s="45"/>
      <c r="E61" s="51" t="str">
        <f>IF(B56="","",IF($C$4&lt;6,"","OSEBA 6"))</f>
        <v/>
      </c>
      <c r="F61" s="52" t="str">
        <f t="shared" si="0"/>
        <v/>
      </c>
      <c r="G61" s="68"/>
      <c r="H61" s="69"/>
      <c r="I61" s="70"/>
      <c r="J61" s="68"/>
      <c r="K61" s="69"/>
      <c r="L61" s="70"/>
      <c r="M61" s="68"/>
      <c r="N61" s="69"/>
      <c r="O61" s="70"/>
      <c r="P61" s="68"/>
      <c r="Q61" s="69"/>
      <c r="R61" s="70"/>
      <c r="S61" s="68"/>
      <c r="T61" s="69"/>
      <c r="U61" s="70"/>
      <c r="V61" s="71"/>
      <c r="W61" s="71"/>
      <c r="X61" s="48" t="str">
        <f t="shared" si="9"/>
        <v/>
      </c>
      <c r="Y61" s="71"/>
      <c r="Z61" s="71"/>
      <c r="AA61" s="48" t="str">
        <f t="shared" si="10"/>
        <v/>
      </c>
      <c r="AB61" s="71"/>
    </row>
    <row r="62" spans="1:28" s="13" customFormat="1" x14ac:dyDescent="0.25">
      <c r="A62" s="56"/>
      <c r="B62" s="57"/>
      <c r="C62" s="148"/>
      <c r="D62" s="45"/>
      <c r="E62" s="51" t="str">
        <f>IF(B56="","",IF($C$4&lt;7,"","OSEBA 7"))</f>
        <v/>
      </c>
      <c r="F62" s="52" t="str">
        <f t="shared" si="0"/>
        <v/>
      </c>
      <c r="G62" s="68"/>
      <c r="H62" s="69"/>
      <c r="I62" s="70"/>
      <c r="J62" s="68"/>
      <c r="K62" s="69"/>
      <c r="L62" s="70"/>
      <c r="M62" s="68"/>
      <c r="N62" s="69"/>
      <c r="O62" s="70"/>
      <c r="P62" s="68"/>
      <c r="Q62" s="69"/>
      <c r="R62" s="70"/>
      <c r="S62" s="68"/>
      <c r="T62" s="69"/>
      <c r="U62" s="70"/>
      <c r="V62" s="71"/>
      <c r="W62" s="71"/>
      <c r="X62" s="48" t="str">
        <f t="shared" si="9"/>
        <v/>
      </c>
      <c r="Y62" s="71"/>
      <c r="Z62" s="71"/>
      <c r="AA62" s="48" t="str">
        <f t="shared" si="10"/>
        <v/>
      </c>
      <c r="AB62" s="71"/>
    </row>
    <row r="63" spans="1:28" s="13" customFormat="1" x14ac:dyDescent="0.25">
      <c r="A63" s="56"/>
      <c r="B63" s="57"/>
      <c r="C63" s="148"/>
      <c r="D63" s="45"/>
      <c r="E63" s="51" t="str">
        <f>IF(B56="","",IF($C$4&lt;8,"","OSEBA 8"))</f>
        <v/>
      </c>
      <c r="F63" s="52" t="str">
        <f t="shared" si="0"/>
        <v/>
      </c>
      <c r="G63" s="68"/>
      <c r="H63" s="69"/>
      <c r="I63" s="70"/>
      <c r="J63" s="68"/>
      <c r="K63" s="69"/>
      <c r="L63" s="70"/>
      <c r="M63" s="68"/>
      <c r="N63" s="69"/>
      <c r="O63" s="70"/>
      <c r="P63" s="68"/>
      <c r="Q63" s="69"/>
      <c r="R63" s="70"/>
      <c r="S63" s="68"/>
      <c r="T63" s="69"/>
      <c r="U63" s="70"/>
      <c r="V63" s="71"/>
      <c r="W63" s="71"/>
      <c r="X63" s="48" t="str">
        <f t="shared" si="9"/>
        <v/>
      </c>
      <c r="Y63" s="71"/>
      <c r="Z63" s="71"/>
      <c r="AA63" s="48" t="str">
        <f t="shared" si="10"/>
        <v/>
      </c>
      <c r="AB63" s="71"/>
    </row>
    <row r="64" spans="1:28" s="13" customFormat="1" x14ac:dyDescent="0.25">
      <c r="A64" s="56"/>
      <c r="B64" s="57"/>
      <c r="C64" s="148"/>
      <c r="D64" s="45"/>
      <c r="E64" s="51" t="str">
        <f>IF(B56="","",IF($C$4&lt;9,"","OSEBA 9"))</f>
        <v/>
      </c>
      <c r="F64" s="52" t="str">
        <f t="shared" si="0"/>
        <v/>
      </c>
      <c r="G64" s="68"/>
      <c r="H64" s="69"/>
      <c r="I64" s="70"/>
      <c r="J64" s="68"/>
      <c r="K64" s="69"/>
      <c r="L64" s="70"/>
      <c r="M64" s="68"/>
      <c r="N64" s="69"/>
      <c r="O64" s="70"/>
      <c r="P64" s="68"/>
      <c r="Q64" s="69"/>
      <c r="R64" s="70"/>
      <c r="S64" s="68"/>
      <c r="T64" s="69"/>
      <c r="U64" s="70"/>
      <c r="V64" s="71"/>
      <c r="W64" s="71"/>
      <c r="X64" s="48" t="str">
        <f t="shared" si="9"/>
        <v/>
      </c>
      <c r="Y64" s="71"/>
      <c r="Z64" s="71"/>
      <c r="AA64" s="48" t="str">
        <f t="shared" si="10"/>
        <v/>
      </c>
      <c r="AB64" s="71"/>
    </row>
    <row r="65" spans="1:28" s="13" customFormat="1" x14ac:dyDescent="0.25">
      <c r="A65" s="58"/>
      <c r="B65" s="59"/>
      <c r="C65" s="149"/>
      <c r="D65" s="46"/>
      <c r="E65" s="151" t="str">
        <f>IF(B56="","",IF($C$4&lt;10,"","OSEBA 10"))</f>
        <v/>
      </c>
      <c r="F65" s="52" t="str">
        <f t="shared" si="0"/>
        <v/>
      </c>
      <c r="G65" s="68"/>
      <c r="H65" s="69"/>
      <c r="I65" s="70"/>
      <c r="J65" s="68"/>
      <c r="K65" s="69"/>
      <c r="L65" s="70"/>
      <c r="M65" s="68"/>
      <c r="N65" s="69"/>
      <c r="O65" s="70"/>
      <c r="P65" s="68"/>
      <c r="Q65" s="69"/>
      <c r="R65" s="70"/>
      <c r="S65" s="68"/>
      <c r="T65" s="69"/>
      <c r="U65" s="70"/>
      <c r="V65" s="75"/>
      <c r="W65" s="71"/>
      <c r="X65" s="48" t="str">
        <f t="shared" si="9"/>
        <v/>
      </c>
      <c r="Y65" s="71"/>
      <c r="Z65" s="71"/>
      <c r="AA65" s="48" t="str">
        <f t="shared" si="10"/>
        <v/>
      </c>
      <c r="AB65" s="71"/>
    </row>
    <row r="66" spans="1:28" s="13" customFormat="1" x14ac:dyDescent="0.25">
      <c r="A66" s="54" t="s">
        <v>6</v>
      </c>
      <c r="B66" s="55" t="str">
        <f>IF('DOPUSTNOST PONUDB'!B10="","",'DOPUSTNOST PONUDB'!B10)</f>
        <v/>
      </c>
      <c r="C66" s="147" t="str">
        <f>IF(B66="","",IF('DOPUSTNOST PONUDB'!D10="DA","DA","NE"))</f>
        <v/>
      </c>
      <c r="D66" s="44" t="str">
        <f>IF(B66="","",(SUM(F66:F75)+SUM(V66:V75)+SUM(W66:W75)+SUM(X66:X75)+SUM(AA66:AA75))/($C$4*($C$5+$C$7+$C$8+$C$9+$C$12)))</f>
        <v/>
      </c>
      <c r="E66" s="49" t="str">
        <f>IF(B66="","",IF($C$4&lt;1,"","OSEBA 1"))</f>
        <v/>
      </c>
      <c r="F66" s="50" t="str">
        <f>IF(E66="","",IF($C$6=0,0,IF($C$6=1,$C$5/$C$6*(G66*H66*I66),IF($C$6=2,$C$5/$C$6*((G66*H66*I66)+(J66*K66*L66)),IF($C$6=3,$C$5/$C$6*((G66*H66*I66)+(J66*K66*L66)+(M66*N66*O66)),IF($C$6=4,$C$5/$C$6*((G66*H66*I66)+(J66*K66*L66)+(M66*N66*O66)+(P66*Q66*R66)),$C$5/$C$6*((G66*H66*I66)+(J66*K66*L66)+(M66*N66*O66)+(P66*Q66*R66)+(S66*T66*U66))))))))</f>
        <v/>
      </c>
      <c r="G66" s="64"/>
      <c r="H66" s="65"/>
      <c r="I66" s="66"/>
      <c r="J66" s="64"/>
      <c r="K66" s="65"/>
      <c r="L66" s="66"/>
      <c r="M66" s="64"/>
      <c r="N66" s="65"/>
      <c r="O66" s="66"/>
      <c r="P66" s="64"/>
      <c r="Q66" s="65"/>
      <c r="R66" s="66"/>
      <c r="S66" s="64"/>
      <c r="T66" s="65"/>
      <c r="U66" s="66"/>
      <c r="V66" s="67"/>
      <c r="W66" s="67"/>
      <c r="X66" s="47" t="str">
        <f>IF(E66="","",IF((Y66*$C$10+Z66*$C$11)&gt;$C$9,$C$9,Y66*$C$10+Z66*$C$11))</f>
        <v/>
      </c>
      <c r="Y66" s="67"/>
      <c r="Z66" s="67"/>
      <c r="AA66" s="47" t="str">
        <f>IF(E66="","",IF((AB66*$C$13)&gt;$C$12,$C$12,AB66*$C$13))</f>
        <v/>
      </c>
      <c r="AB66" s="67"/>
    </row>
    <row r="67" spans="1:28" s="13" customFormat="1" x14ac:dyDescent="0.25">
      <c r="A67" s="56"/>
      <c r="B67" s="57"/>
      <c r="C67" s="148"/>
      <c r="D67" s="45"/>
      <c r="E67" s="51" t="str">
        <f>IF(B66="","",IF($C$4&lt;2,"","OSEBA 2"))</f>
        <v/>
      </c>
      <c r="F67" s="52" t="str">
        <f t="shared" si="0"/>
        <v/>
      </c>
      <c r="G67" s="68"/>
      <c r="H67" s="69"/>
      <c r="I67" s="70"/>
      <c r="J67" s="68"/>
      <c r="K67" s="69"/>
      <c r="L67" s="70"/>
      <c r="M67" s="68"/>
      <c r="N67" s="69"/>
      <c r="O67" s="70"/>
      <c r="P67" s="68"/>
      <c r="Q67" s="69"/>
      <c r="R67" s="70"/>
      <c r="S67" s="68"/>
      <c r="T67" s="69"/>
      <c r="U67" s="70"/>
      <c r="V67" s="71"/>
      <c r="W67" s="71"/>
      <c r="X67" s="48" t="str">
        <f t="shared" ref="X67:X130" si="11">IF(E67="","",IF((Y67*$C$10+Z67*$C$11)&gt;$C$9,$C$9,Y67*$C$10+Z67*$C$11))</f>
        <v/>
      </c>
      <c r="Y67" s="71"/>
      <c r="Z67" s="71"/>
      <c r="AA67" s="48" t="str">
        <f t="shared" ref="AA67:AA75" si="12">IF(E67="","",IF((AB67*$C$13)&gt;$C$12,$C$12,AB67*$C$13))</f>
        <v/>
      </c>
      <c r="AB67" s="71"/>
    </row>
    <row r="68" spans="1:28" s="13" customFormat="1" x14ac:dyDescent="0.25">
      <c r="A68" s="56"/>
      <c r="B68" s="57"/>
      <c r="C68" s="148"/>
      <c r="D68" s="45"/>
      <c r="E68" s="51" t="str">
        <f>IF(B66="","",IF($C$4&lt;3,"","OSEBA 3"))</f>
        <v/>
      </c>
      <c r="F68" s="52" t="str">
        <f t="shared" si="0"/>
        <v/>
      </c>
      <c r="G68" s="68"/>
      <c r="H68" s="69"/>
      <c r="I68" s="70"/>
      <c r="J68" s="68"/>
      <c r="K68" s="69"/>
      <c r="L68" s="70"/>
      <c r="M68" s="68"/>
      <c r="N68" s="69"/>
      <c r="O68" s="70"/>
      <c r="P68" s="68"/>
      <c r="Q68" s="69"/>
      <c r="R68" s="70"/>
      <c r="S68" s="68"/>
      <c r="T68" s="69"/>
      <c r="U68" s="70"/>
      <c r="V68" s="71"/>
      <c r="W68" s="71"/>
      <c r="X68" s="48" t="str">
        <f t="shared" si="11"/>
        <v/>
      </c>
      <c r="Y68" s="71"/>
      <c r="Z68" s="71"/>
      <c r="AA68" s="48" t="str">
        <f t="shared" si="12"/>
        <v/>
      </c>
      <c r="AB68" s="71"/>
    </row>
    <row r="69" spans="1:28" s="13" customFormat="1" x14ac:dyDescent="0.25">
      <c r="A69" s="56"/>
      <c r="B69" s="57"/>
      <c r="C69" s="148"/>
      <c r="D69" s="45"/>
      <c r="E69" s="51" t="str">
        <f>IF(B66="","",IF($C$4&lt;4,"","OSEBA 4"))</f>
        <v/>
      </c>
      <c r="F69" s="52" t="str">
        <f t="shared" si="0"/>
        <v/>
      </c>
      <c r="G69" s="68"/>
      <c r="H69" s="69"/>
      <c r="I69" s="70"/>
      <c r="J69" s="68"/>
      <c r="K69" s="69"/>
      <c r="L69" s="70"/>
      <c r="M69" s="68"/>
      <c r="N69" s="69"/>
      <c r="O69" s="70"/>
      <c r="P69" s="68"/>
      <c r="Q69" s="69"/>
      <c r="R69" s="70"/>
      <c r="S69" s="68"/>
      <c r="T69" s="69"/>
      <c r="U69" s="70"/>
      <c r="V69" s="71"/>
      <c r="W69" s="71"/>
      <c r="X69" s="48" t="str">
        <f t="shared" si="11"/>
        <v/>
      </c>
      <c r="Y69" s="71"/>
      <c r="Z69" s="71"/>
      <c r="AA69" s="48" t="str">
        <f t="shared" si="12"/>
        <v/>
      </c>
      <c r="AB69" s="71"/>
    </row>
    <row r="70" spans="1:28" s="13" customFormat="1" x14ac:dyDescent="0.25">
      <c r="A70" s="56"/>
      <c r="B70" s="57"/>
      <c r="C70" s="148"/>
      <c r="D70" s="45"/>
      <c r="E70" s="51" t="str">
        <f>IF(B66="","",IF($C$4&lt;5,"","OSEBA 5"))</f>
        <v/>
      </c>
      <c r="F70" s="52" t="str">
        <f t="shared" si="0"/>
        <v/>
      </c>
      <c r="G70" s="68"/>
      <c r="H70" s="69"/>
      <c r="I70" s="70"/>
      <c r="J70" s="68"/>
      <c r="K70" s="69"/>
      <c r="L70" s="70"/>
      <c r="M70" s="68"/>
      <c r="N70" s="69"/>
      <c r="O70" s="70"/>
      <c r="P70" s="68"/>
      <c r="Q70" s="69"/>
      <c r="R70" s="70"/>
      <c r="S70" s="68"/>
      <c r="T70" s="69"/>
      <c r="U70" s="70"/>
      <c r="V70" s="71"/>
      <c r="W70" s="71"/>
      <c r="X70" s="48" t="str">
        <f t="shared" si="11"/>
        <v/>
      </c>
      <c r="Y70" s="71"/>
      <c r="Z70" s="71"/>
      <c r="AA70" s="48" t="str">
        <f t="shared" si="12"/>
        <v/>
      </c>
      <c r="AB70" s="71"/>
    </row>
    <row r="71" spans="1:28" s="13" customFormat="1" x14ac:dyDescent="0.25">
      <c r="A71" s="56"/>
      <c r="B71" s="57"/>
      <c r="C71" s="148"/>
      <c r="D71" s="45"/>
      <c r="E71" s="51" t="str">
        <f>IF(B66="","",IF($C$4&lt;6,"","OSEBA 6"))</f>
        <v/>
      </c>
      <c r="F71" s="52" t="str">
        <f t="shared" si="0"/>
        <v/>
      </c>
      <c r="G71" s="68"/>
      <c r="H71" s="69"/>
      <c r="I71" s="70"/>
      <c r="J71" s="68"/>
      <c r="K71" s="69"/>
      <c r="L71" s="70"/>
      <c r="M71" s="68"/>
      <c r="N71" s="69"/>
      <c r="O71" s="70"/>
      <c r="P71" s="68"/>
      <c r="Q71" s="69"/>
      <c r="R71" s="70"/>
      <c r="S71" s="68"/>
      <c r="T71" s="69"/>
      <c r="U71" s="70"/>
      <c r="V71" s="71"/>
      <c r="W71" s="71"/>
      <c r="X71" s="48" t="str">
        <f t="shared" si="11"/>
        <v/>
      </c>
      <c r="Y71" s="71"/>
      <c r="Z71" s="71"/>
      <c r="AA71" s="48" t="str">
        <f t="shared" si="12"/>
        <v/>
      </c>
      <c r="AB71" s="71"/>
    </row>
    <row r="72" spans="1:28" s="13" customFormat="1" x14ac:dyDescent="0.25">
      <c r="A72" s="56"/>
      <c r="B72" s="57"/>
      <c r="C72" s="148"/>
      <c r="D72" s="45"/>
      <c r="E72" s="51" t="str">
        <f>IF(B66="","",IF($C$4&lt;7,"","OSEBA 7"))</f>
        <v/>
      </c>
      <c r="F72" s="52" t="str">
        <f t="shared" si="0"/>
        <v/>
      </c>
      <c r="G72" s="68"/>
      <c r="H72" s="69"/>
      <c r="I72" s="70"/>
      <c r="J72" s="68"/>
      <c r="K72" s="69"/>
      <c r="L72" s="70"/>
      <c r="M72" s="68"/>
      <c r="N72" s="69"/>
      <c r="O72" s="70"/>
      <c r="P72" s="68"/>
      <c r="Q72" s="69"/>
      <c r="R72" s="70"/>
      <c r="S72" s="68"/>
      <c r="T72" s="69"/>
      <c r="U72" s="70"/>
      <c r="V72" s="71"/>
      <c r="W72" s="71"/>
      <c r="X72" s="48" t="str">
        <f t="shared" si="11"/>
        <v/>
      </c>
      <c r="Y72" s="71"/>
      <c r="Z72" s="71"/>
      <c r="AA72" s="48" t="str">
        <f t="shared" si="12"/>
        <v/>
      </c>
      <c r="AB72" s="71"/>
    </row>
    <row r="73" spans="1:28" s="13" customFormat="1" x14ac:dyDescent="0.25">
      <c r="A73" s="56"/>
      <c r="B73" s="57"/>
      <c r="C73" s="148"/>
      <c r="D73" s="45"/>
      <c r="E73" s="51" t="str">
        <f>IF(B66="","",IF($C$4&lt;8,"","OSEBA 8"))</f>
        <v/>
      </c>
      <c r="F73" s="52" t="str">
        <f t="shared" si="0"/>
        <v/>
      </c>
      <c r="G73" s="68"/>
      <c r="H73" s="69"/>
      <c r="I73" s="70"/>
      <c r="J73" s="68"/>
      <c r="K73" s="69"/>
      <c r="L73" s="70"/>
      <c r="M73" s="68"/>
      <c r="N73" s="69"/>
      <c r="O73" s="70"/>
      <c r="P73" s="68"/>
      <c r="Q73" s="69"/>
      <c r="R73" s="70"/>
      <c r="S73" s="68"/>
      <c r="T73" s="69"/>
      <c r="U73" s="70"/>
      <c r="V73" s="71"/>
      <c r="W73" s="71"/>
      <c r="X73" s="48" t="str">
        <f t="shared" si="11"/>
        <v/>
      </c>
      <c r="Y73" s="71"/>
      <c r="Z73" s="71"/>
      <c r="AA73" s="48" t="str">
        <f t="shared" si="12"/>
        <v/>
      </c>
      <c r="AB73" s="71"/>
    </row>
    <row r="74" spans="1:28" s="13" customFormat="1" x14ac:dyDescent="0.25">
      <c r="A74" s="56"/>
      <c r="B74" s="57"/>
      <c r="C74" s="148"/>
      <c r="D74" s="45"/>
      <c r="E74" s="51" t="str">
        <f>IF(B66="","",IF($C$4&lt;9,"","OSEBA 9"))</f>
        <v/>
      </c>
      <c r="F74" s="52" t="str">
        <f t="shared" si="0"/>
        <v/>
      </c>
      <c r="G74" s="68"/>
      <c r="H74" s="69"/>
      <c r="I74" s="70"/>
      <c r="J74" s="68"/>
      <c r="K74" s="69"/>
      <c r="L74" s="70"/>
      <c r="M74" s="68"/>
      <c r="N74" s="69"/>
      <c r="O74" s="70"/>
      <c r="P74" s="68"/>
      <c r="Q74" s="69"/>
      <c r="R74" s="70"/>
      <c r="S74" s="68"/>
      <c r="T74" s="69"/>
      <c r="U74" s="70"/>
      <c r="V74" s="71"/>
      <c r="W74" s="71"/>
      <c r="X74" s="48" t="str">
        <f t="shared" si="11"/>
        <v/>
      </c>
      <c r="Y74" s="71"/>
      <c r="Z74" s="71"/>
      <c r="AA74" s="48" t="str">
        <f t="shared" si="12"/>
        <v/>
      </c>
      <c r="AB74" s="71"/>
    </row>
    <row r="75" spans="1:28" s="13" customFormat="1" x14ac:dyDescent="0.25">
      <c r="A75" s="58"/>
      <c r="B75" s="59"/>
      <c r="C75" s="149"/>
      <c r="D75" s="46"/>
      <c r="E75" s="151" t="str">
        <f>IF(B66="","",IF($C$4&lt;10,"","OSEBA 10"))</f>
        <v/>
      </c>
      <c r="F75" s="52" t="str">
        <f t="shared" si="0"/>
        <v/>
      </c>
      <c r="G75" s="68"/>
      <c r="H75" s="69"/>
      <c r="I75" s="70"/>
      <c r="J75" s="68"/>
      <c r="K75" s="69"/>
      <c r="L75" s="70"/>
      <c r="M75" s="68"/>
      <c r="N75" s="69"/>
      <c r="O75" s="70"/>
      <c r="P75" s="68"/>
      <c r="Q75" s="69"/>
      <c r="R75" s="70"/>
      <c r="S75" s="68"/>
      <c r="T75" s="69"/>
      <c r="U75" s="70"/>
      <c r="V75" s="75"/>
      <c r="W75" s="71"/>
      <c r="X75" s="48" t="str">
        <f t="shared" si="11"/>
        <v/>
      </c>
      <c r="Y75" s="71"/>
      <c r="Z75" s="71"/>
      <c r="AA75" s="48" t="str">
        <f t="shared" si="12"/>
        <v/>
      </c>
      <c r="AB75" s="71"/>
    </row>
    <row r="76" spans="1:28" s="13" customFormat="1" x14ac:dyDescent="0.25">
      <c r="A76" s="54" t="s">
        <v>7</v>
      </c>
      <c r="B76" s="55" t="str">
        <f>IF('DOPUSTNOST PONUDB'!B11="","",'DOPUSTNOST PONUDB'!B11)</f>
        <v/>
      </c>
      <c r="C76" s="147" t="str">
        <f>IF(B76="","",IF('DOPUSTNOST PONUDB'!D11="DA","DA","NE"))</f>
        <v/>
      </c>
      <c r="D76" s="44" t="str">
        <f>IF(B76="","",(SUM(F76:F85)+SUM(V76:V85)+SUM(W76:W85)+SUM(X76:X85)+SUM(AA76:AA85))/($C$4*($C$5+$C$7+$C$8+$C$9+$C$12)))</f>
        <v/>
      </c>
      <c r="E76" s="49" t="str">
        <f>IF(B76="","",IF($C$4&lt;1,"","OSEBA 1"))</f>
        <v/>
      </c>
      <c r="F76" s="50" t="str">
        <f>IF(E76="","",IF($C$6=0,0,IF($C$6=1,$C$5/$C$6*(G76*H76*I76),IF($C$6=2,$C$5/$C$6*((G76*H76*I76)+(J76*K76*L76)),IF($C$6=3,$C$5/$C$6*((G76*H76*I76)+(J76*K76*L76)+(M76*N76*O76)),IF($C$6=4,$C$5/$C$6*((G76*H76*I76)+(J76*K76*L76)+(M76*N76*O76)+(P76*Q76*R76)),$C$5/$C$6*((G76*H76*I76)+(J76*K76*L76)+(M76*N76*O76)+(P76*Q76*R76)+(S76*T76*U76))))))))</f>
        <v/>
      </c>
      <c r="G76" s="64"/>
      <c r="H76" s="65"/>
      <c r="I76" s="66"/>
      <c r="J76" s="64"/>
      <c r="K76" s="65"/>
      <c r="L76" s="66"/>
      <c r="M76" s="64"/>
      <c r="N76" s="65"/>
      <c r="O76" s="66"/>
      <c r="P76" s="64"/>
      <c r="Q76" s="65"/>
      <c r="R76" s="66"/>
      <c r="S76" s="64"/>
      <c r="T76" s="65"/>
      <c r="U76" s="66"/>
      <c r="V76" s="150"/>
      <c r="W76" s="67"/>
      <c r="X76" s="47" t="str">
        <f>IF(E76="","",IF((Y76*$C$10+Z76*$C$11)&gt;$C$9,$C$9,Y76*$C$10+Z76*$C$11))</f>
        <v/>
      </c>
      <c r="Y76" s="67"/>
      <c r="Z76" s="67"/>
      <c r="AA76" s="47" t="str">
        <f>IF(E76="","",IF((AB76*$C$13)&gt;$C$12,$C$12,AB76*$C$13))</f>
        <v/>
      </c>
      <c r="AB76" s="67"/>
    </row>
    <row r="77" spans="1:28" s="13" customFormat="1" x14ac:dyDescent="0.25">
      <c r="A77" s="56"/>
      <c r="B77" s="57"/>
      <c r="C77" s="148"/>
      <c r="D77" s="45"/>
      <c r="E77" s="51" t="str">
        <f>IF(B76="","",IF($C$4&lt;2,"","OSEBA 2"))</f>
        <v/>
      </c>
      <c r="F77" s="52" t="str">
        <f t="shared" si="0"/>
        <v/>
      </c>
      <c r="G77" s="68"/>
      <c r="H77" s="69"/>
      <c r="I77" s="70"/>
      <c r="J77" s="68"/>
      <c r="K77" s="69"/>
      <c r="L77" s="70"/>
      <c r="M77" s="68"/>
      <c r="N77" s="69"/>
      <c r="O77" s="70"/>
      <c r="P77" s="68"/>
      <c r="Q77" s="69"/>
      <c r="R77" s="70"/>
      <c r="S77" s="68"/>
      <c r="T77" s="69"/>
      <c r="U77" s="70"/>
      <c r="V77" s="150"/>
      <c r="W77" s="71"/>
      <c r="X77" s="48" t="str">
        <f t="shared" si="11"/>
        <v/>
      </c>
      <c r="Y77" s="71"/>
      <c r="Z77" s="71"/>
      <c r="AA77" s="48" t="str">
        <f t="shared" ref="AA77:AA85" si="13">IF(E77="","",IF((AB77*$C$13)&gt;$C$12,$C$12,AB77*$C$13))</f>
        <v/>
      </c>
      <c r="AB77" s="71"/>
    </row>
    <row r="78" spans="1:28" s="13" customFormat="1" x14ac:dyDescent="0.25">
      <c r="A78" s="56"/>
      <c r="B78" s="57"/>
      <c r="C78" s="148"/>
      <c r="D78" s="45"/>
      <c r="E78" s="51" t="str">
        <f>IF(B76="","",IF($C$4&lt;3,"","OSEBA 3"))</f>
        <v/>
      </c>
      <c r="F78" s="52" t="str">
        <f t="shared" si="0"/>
        <v/>
      </c>
      <c r="G78" s="68"/>
      <c r="H78" s="69"/>
      <c r="I78" s="70"/>
      <c r="J78" s="68"/>
      <c r="K78" s="69"/>
      <c r="L78" s="70"/>
      <c r="M78" s="68"/>
      <c r="N78" s="69"/>
      <c r="O78" s="70"/>
      <c r="P78" s="68"/>
      <c r="Q78" s="69"/>
      <c r="R78" s="70"/>
      <c r="S78" s="68"/>
      <c r="T78" s="69"/>
      <c r="U78" s="70"/>
      <c r="V78" s="150"/>
      <c r="W78" s="71"/>
      <c r="X78" s="48" t="str">
        <f t="shared" si="11"/>
        <v/>
      </c>
      <c r="Y78" s="71"/>
      <c r="Z78" s="71"/>
      <c r="AA78" s="48" t="str">
        <f t="shared" si="13"/>
        <v/>
      </c>
      <c r="AB78" s="71"/>
    </row>
    <row r="79" spans="1:28" s="13" customFormat="1" x14ac:dyDescent="0.25">
      <c r="A79" s="56"/>
      <c r="B79" s="57"/>
      <c r="C79" s="148"/>
      <c r="D79" s="45"/>
      <c r="E79" s="51" t="str">
        <f>IF(B76="","",IF($C$4&lt;4,"","OSEBA 4"))</f>
        <v/>
      </c>
      <c r="F79" s="52" t="str">
        <f t="shared" si="0"/>
        <v/>
      </c>
      <c r="G79" s="68"/>
      <c r="H79" s="69"/>
      <c r="I79" s="70"/>
      <c r="J79" s="68"/>
      <c r="K79" s="69"/>
      <c r="L79" s="70"/>
      <c r="M79" s="68"/>
      <c r="N79" s="69"/>
      <c r="O79" s="70"/>
      <c r="P79" s="68"/>
      <c r="Q79" s="69"/>
      <c r="R79" s="70"/>
      <c r="S79" s="68"/>
      <c r="T79" s="69"/>
      <c r="U79" s="70"/>
      <c r="V79" s="150"/>
      <c r="W79" s="71"/>
      <c r="X79" s="48" t="str">
        <f t="shared" si="11"/>
        <v/>
      </c>
      <c r="Y79" s="71"/>
      <c r="Z79" s="71"/>
      <c r="AA79" s="48" t="str">
        <f t="shared" si="13"/>
        <v/>
      </c>
      <c r="AB79" s="71"/>
    </row>
    <row r="80" spans="1:28" s="13" customFormat="1" x14ac:dyDescent="0.25">
      <c r="A80" s="56"/>
      <c r="B80" s="57"/>
      <c r="C80" s="148"/>
      <c r="D80" s="45"/>
      <c r="E80" s="51" t="str">
        <f>IF(B76="","",IF($C$4&lt;5,"","OSEBA 5"))</f>
        <v/>
      </c>
      <c r="F80" s="52" t="str">
        <f t="shared" si="0"/>
        <v/>
      </c>
      <c r="G80" s="68"/>
      <c r="H80" s="69"/>
      <c r="I80" s="70"/>
      <c r="J80" s="68"/>
      <c r="K80" s="69"/>
      <c r="L80" s="70"/>
      <c r="M80" s="68"/>
      <c r="N80" s="69"/>
      <c r="O80" s="70"/>
      <c r="P80" s="68"/>
      <c r="Q80" s="69"/>
      <c r="R80" s="70"/>
      <c r="S80" s="68"/>
      <c r="T80" s="69"/>
      <c r="U80" s="70"/>
      <c r="V80" s="150"/>
      <c r="W80" s="71"/>
      <c r="X80" s="48" t="str">
        <f t="shared" si="11"/>
        <v/>
      </c>
      <c r="Y80" s="71"/>
      <c r="Z80" s="71"/>
      <c r="AA80" s="48" t="str">
        <f t="shared" si="13"/>
        <v/>
      </c>
      <c r="AB80" s="71"/>
    </row>
    <row r="81" spans="1:28" s="13" customFormat="1" x14ac:dyDescent="0.25">
      <c r="A81" s="56"/>
      <c r="B81" s="57"/>
      <c r="C81" s="148"/>
      <c r="D81" s="45"/>
      <c r="E81" s="51" t="str">
        <f>IF(B76="","",IF($C$4&lt;6,"","OSEBA 6"))</f>
        <v/>
      </c>
      <c r="F81" s="52" t="str">
        <f t="shared" ref="F81:F85" si="14">IF(E81="","",IF($C$6=0,0,IF($C$6=1,$C$5/$C$6*(G81*H81*I81),IF($C$6=2,$C$5/$C$6*((G81*H81*I81)+(J81*K81*L81)),IF($C$6=3,$C$5/$C$6*((G81*H81*I81)+(J81*K81*L81)+(M81*N81*O81)),IF($C$6=4,$C$5/$C$6*((G81*H81*I81)+(J81*K81*L81)+(M81*N81*O81)+(P81*Q81*R81)),$C$5/$C$6*((G81*H81*I81)+(J81*K81*L81)+(M81*N81*O81)+(P81*Q81*R81)+(S81*T81*U81))))))))</f>
        <v/>
      </c>
      <c r="G81" s="68"/>
      <c r="H81" s="69"/>
      <c r="I81" s="70"/>
      <c r="J81" s="68"/>
      <c r="K81" s="69"/>
      <c r="L81" s="70"/>
      <c r="M81" s="68"/>
      <c r="N81" s="69"/>
      <c r="O81" s="70"/>
      <c r="P81" s="68"/>
      <c r="Q81" s="69"/>
      <c r="R81" s="70"/>
      <c r="S81" s="68"/>
      <c r="T81" s="69"/>
      <c r="U81" s="70"/>
      <c r="V81" s="150"/>
      <c r="W81" s="71"/>
      <c r="X81" s="48" t="str">
        <f t="shared" si="11"/>
        <v/>
      </c>
      <c r="Y81" s="71"/>
      <c r="Z81" s="71"/>
      <c r="AA81" s="48" t="str">
        <f t="shared" si="13"/>
        <v/>
      </c>
      <c r="AB81" s="71"/>
    </row>
    <row r="82" spans="1:28" s="13" customFormat="1" x14ac:dyDescent="0.25">
      <c r="A82" s="56"/>
      <c r="B82" s="57"/>
      <c r="C82" s="148"/>
      <c r="D82" s="45"/>
      <c r="E82" s="51" t="str">
        <f>IF(B76="","",IF($C$4&lt;7,"","OSEBA 7"))</f>
        <v/>
      </c>
      <c r="F82" s="52" t="str">
        <f t="shared" si="14"/>
        <v/>
      </c>
      <c r="G82" s="68"/>
      <c r="H82" s="69"/>
      <c r="I82" s="70"/>
      <c r="J82" s="68"/>
      <c r="K82" s="69"/>
      <c r="L82" s="70"/>
      <c r="M82" s="68"/>
      <c r="N82" s="69"/>
      <c r="O82" s="70"/>
      <c r="P82" s="68"/>
      <c r="Q82" s="69"/>
      <c r="R82" s="70"/>
      <c r="S82" s="68"/>
      <c r="T82" s="69"/>
      <c r="U82" s="70"/>
      <c r="V82" s="150"/>
      <c r="W82" s="71"/>
      <c r="X82" s="48" t="str">
        <f t="shared" si="11"/>
        <v/>
      </c>
      <c r="Y82" s="71"/>
      <c r="Z82" s="71"/>
      <c r="AA82" s="48" t="str">
        <f t="shared" si="13"/>
        <v/>
      </c>
      <c r="AB82" s="71"/>
    </row>
    <row r="83" spans="1:28" s="13" customFormat="1" x14ac:dyDescent="0.25">
      <c r="A83" s="56"/>
      <c r="B83" s="57"/>
      <c r="C83" s="148"/>
      <c r="D83" s="45"/>
      <c r="E83" s="51" t="str">
        <f>IF(B76="","",IF($C$4&lt;8,"","OSEBA 8"))</f>
        <v/>
      </c>
      <c r="F83" s="52" t="str">
        <f t="shared" si="14"/>
        <v/>
      </c>
      <c r="G83" s="68"/>
      <c r="H83" s="69"/>
      <c r="I83" s="70"/>
      <c r="J83" s="68"/>
      <c r="K83" s="69"/>
      <c r="L83" s="70"/>
      <c r="M83" s="68"/>
      <c r="N83" s="69"/>
      <c r="O83" s="70"/>
      <c r="P83" s="68"/>
      <c r="Q83" s="69"/>
      <c r="R83" s="70"/>
      <c r="S83" s="68"/>
      <c r="T83" s="69"/>
      <c r="U83" s="70"/>
      <c r="V83" s="150"/>
      <c r="W83" s="71"/>
      <c r="X83" s="48" t="str">
        <f t="shared" si="11"/>
        <v/>
      </c>
      <c r="Y83" s="71"/>
      <c r="Z83" s="71"/>
      <c r="AA83" s="48" t="str">
        <f t="shared" si="13"/>
        <v/>
      </c>
      <c r="AB83" s="71"/>
    </row>
    <row r="84" spans="1:28" s="13" customFormat="1" x14ac:dyDescent="0.25">
      <c r="A84" s="56"/>
      <c r="B84" s="57"/>
      <c r="C84" s="148"/>
      <c r="D84" s="45"/>
      <c r="E84" s="51" t="str">
        <f>IF(B76="","",IF($C$4&lt;9,"","OSEBA 9"))</f>
        <v/>
      </c>
      <c r="F84" s="52" t="str">
        <f t="shared" si="14"/>
        <v/>
      </c>
      <c r="G84" s="68"/>
      <c r="H84" s="69"/>
      <c r="I84" s="70"/>
      <c r="J84" s="68"/>
      <c r="K84" s="69"/>
      <c r="L84" s="70"/>
      <c r="M84" s="68"/>
      <c r="N84" s="69"/>
      <c r="O84" s="70"/>
      <c r="P84" s="68"/>
      <c r="Q84" s="69"/>
      <c r="R84" s="70"/>
      <c r="S84" s="68"/>
      <c r="T84" s="69"/>
      <c r="U84" s="70"/>
      <c r="V84" s="150"/>
      <c r="W84" s="71"/>
      <c r="X84" s="48" t="str">
        <f t="shared" si="11"/>
        <v/>
      </c>
      <c r="Y84" s="71"/>
      <c r="Z84" s="71"/>
      <c r="AA84" s="48" t="str">
        <f t="shared" si="13"/>
        <v/>
      </c>
      <c r="AB84" s="71"/>
    </row>
    <row r="85" spans="1:28" s="13" customFormat="1" x14ac:dyDescent="0.25">
      <c r="A85" s="58"/>
      <c r="B85" s="59"/>
      <c r="C85" s="149"/>
      <c r="D85" s="46"/>
      <c r="E85" s="151" t="str">
        <f>IF(B76="","",IF($C$4&lt;10,"","OSEBA 10"))</f>
        <v/>
      </c>
      <c r="F85" s="52" t="str">
        <f t="shared" si="14"/>
        <v/>
      </c>
      <c r="G85" s="72"/>
      <c r="H85" s="73"/>
      <c r="I85" s="74"/>
      <c r="J85" s="72"/>
      <c r="K85" s="73"/>
      <c r="L85" s="74"/>
      <c r="M85" s="72"/>
      <c r="N85" s="73"/>
      <c r="O85" s="74"/>
      <c r="P85" s="72"/>
      <c r="Q85" s="73"/>
      <c r="R85" s="74"/>
      <c r="S85" s="72"/>
      <c r="T85" s="73"/>
      <c r="U85" s="74"/>
      <c r="V85" s="75"/>
      <c r="W85" s="75"/>
      <c r="X85" s="48" t="str">
        <f t="shared" si="11"/>
        <v/>
      </c>
      <c r="Y85" s="71"/>
      <c r="Z85" s="71"/>
      <c r="AA85" s="48" t="str">
        <f t="shared" si="13"/>
        <v/>
      </c>
      <c r="AB85" s="71"/>
    </row>
    <row r="86" spans="1:28" s="13" customFormat="1" x14ac:dyDescent="0.25">
      <c r="A86" s="54" t="s">
        <v>8</v>
      </c>
      <c r="B86" s="55" t="str">
        <f>IF('DOPUSTNOST PONUDB'!B12="","",'DOPUSTNOST PONUDB'!B12)</f>
        <v/>
      </c>
      <c r="C86" s="147" t="str">
        <f>IF(B86="","",IF('DOPUSTNOST PONUDB'!D12="DA","DA","NE"))</f>
        <v/>
      </c>
      <c r="D86" s="44" t="str">
        <f>IF(B86="","",(SUM(F86:F95)+SUM(V86:V95)+SUM(W86:W95)+SUM(X86:X95)+SUM(AA86:AA95))/($C$4*($C$5+$C$7+$C$8+$C$9+$C$12)))</f>
        <v/>
      </c>
      <c r="E86" s="49" t="str">
        <f>IF(B86="","",IF($C$4&lt;1,"","OSEBA 1"))</f>
        <v/>
      </c>
      <c r="F86" s="50" t="str">
        <f>IF(E86="","",IF($C$6=0,0,IF($C$6=1,$C$5/$C$6*(G86*H86*I86),IF($C$6=2,$C$5/$C$6*((G86*H86*I86)+(J86*K86*L86)),IF($C$6=3,$C$5/$C$6*((G86*H86*I86)+(J86*K86*L86)+(M86*N86*O86)),IF($C$6=4,$C$5/$C$6*((G86*H86*I86)+(J86*K86*L86)+(M86*N86*O86)+(P86*Q86*R86)),$C$5/$C$6*((G86*H86*I86)+(J86*K86*L86)+(M86*N86*O86)+(P86*Q86*R86)+(S86*T86*U86))))))))</f>
        <v/>
      </c>
      <c r="G86" s="64"/>
      <c r="H86" s="65"/>
      <c r="I86" s="66"/>
      <c r="J86" s="64"/>
      <c r="K86" s="65"/>
      <c r="L86" s="66"/>
      <c r="M86" s="64"/>
      <c r="N86" s="65"/>
      <c r="O86" s="66"/>
      <c r="P86" s="64"/>
      <c r="Q86" s="65"/>
      <c r="R86" s="66"/>
      <c r="S86" s="64"/>
      <c r="T86" s="65"/>
      <c r="U86" s="66"/>
      <c r="V86" s="152"/>
      <c r="W86" s="67"/>
      <c r="X86" s="47" t="str">
        <f>IF(E86="","",IF((Y86*$C$10+Z86*$C$11)&gt;$C$9,$C$9,Y86*$C$10+Z86*$C$11))</f>
        <v/>
      </c>
      <c r="Y86" s="67"/>
      <c r="Z86" s="67"/>
      <c r="AA86" s="47" t="str">
        <f>IF(E86="","",IF((AB86*$C$13)&gt;$C$12,$C$12,AB86*$C$13))</f>
        <v/>
      </c>
      <c r="AB86" s="67"/>
    </row>
    <row r="87" spans="1:28" s="13" customFormat="1" x14ac:dyDescent="0.25">
      <c r="A87" s="56"/>
      <c r="B87" s="57"/>
      <c r="C87" s="148"/>
      <c r="D87" s="45"/>
      <c r="E87" s="51" t="str">
        <f>IF(B86="","",IF($C$4&lt;2,"","OSEBA 2"))</f>
        <v/>
      </c>
      <c r="F87" s="52" t="str">
        <f t="shared" ref="F87:F95" si="15">IF(E87="","",IF($C$6=0,0,IF($C$6=1,$C$5/$C$6*(G87*H87*I87),IF($C$6=2,$C$5/$C$6*((G87*H87*I87)+(J87*K87*L87)),IF($C$6=3,$C$5/$C$6*((G87*H87*I87)+(J87*K87*L87)+(M87*N87*O87)),IF($C$6=4,$C$5/$C$6*((G87*H87*I87)+(J87*K87*L87)+(M87*N87*O87)+(P87*Q87*R87)),$C$5/$C$6*((G87*H87*I87)+(J87*K87*L87)+(M87*N87*O87)+(P87*Q87*R87)+(S87*T87*U87))))))))</f>
        <v/>
      </c>
      <c r="G87" s="68"/>
      <c r="H87" s="69"/>
      <c r="I87" s="70"/>
      <c r="J87" s="68"/>
      <c r="K87" s="69"/>
      <c r="L87" s="70"/>
      <c r="M87" s="68"/>
      <c r="N87" s="69"/>
      <c r="O87" s="70"/>
      <c r="P87" s="68"/>
      <c r="Q87" s="69"/>
      <c r="R87" s="70"/>
      <c r="S87" s="68"/>
      <c r="T87" s="69"/>
      <c r="U87" s="70"/>
      <c r="V87" s="150"/>
      <c r="W87" s="71"/>
      <c r="X87" s="48" t="str">
        <f t="shared" si="11"/>
        <v/>
      </c>
      <c r="Y87" s="71"/>
      <c r="Z87" s="71"/>
      <c r="AA87" s="48" t="str">
        <f t="shared" ref="AA87:AA95" si="16">IF(E87="","",IF((AB87*$C$13)&gt;$C$12,$C$12,AB87*$C$13))</f>
        <v/>
      </c>
      <c r="AB87" s="71"/>
    </row>
    <row r="88" spans="1:28" s="13" customFormat="1" x14ac:dyDescent="0.25">
      <c r="A88" s="56"/>
      <c r="B88" s="57"/>
      <c r="C88" s="148"/>
      <c r="D88" s="45"/>
      <c r="E88" s="51" t="str">
        <f>IF(B86="","",IF($C$4&lt;3,"","OSEBA 3"))</f>
        <v/>
      </c>
      <c r="F88" s="52" t="str">
        <f t="shared" si="15"/>
        <v/>
      </c>
      <c r="G88" s="68"/>
      <c r="H88" s="69"/>
      <c r="I88" s="70"/>
      <c r="J88" s="68"/>
      <c r="K88" s="69"/>
      <c r="L88" s="70"/>
      <c r="M88" s="68"/>
      <c r="N88" s="69"/>
      <c r="O88" s="70"/>
      <c r="P88" s="68"/>
      <c r="Q88" s="69"/>
      <c r="R88" s="70"/>
      <c r="S88" s="68"/>
      <c r="T88" s="69"/>
      <c r="U88" s="70"/>
      <c r="V88" s="150"/>
      <c r="W88" s="71"/>
      <c r="X88" s="48" t="str">
        <f t="shared" si="11"/>
        <v/>
      </c>
      <c r="Y88" s="71"/>
      <c r="Z88" s="71"/>
      <c r="AA88" s="48" t="str">
        <f t="shared" si="16"/>
        <v/>
      </c>
      <c r="AB88" s="71"/>
    </row>
    <row r="89" spans="1:28" s="13" customFormat="1" x14ac:dyDescent="0.25">
      <c r="A89" s="56"/>
      <c r="B89" s="57"/>
      <c r="C89" s="148"/>
      <c r="D89" s="45"/>
      <c r="E89" s="51" t="str">
        <f>IF(B86="","",IF($C$4&lt;4,"","OSEBA 4"))</f>
        <v/>
      </c>
      <c r="F89" s="52" t="str">
        <f t="shared" si="15"/>
        <v/>
      </c>
      <c r="G89" s="68"/>
      <c r="H89" s="69"/>
      <c r="I89" s="70"/>
      <c r="J89" s="68"/>
      <c r="K89" s="69"/>
      <c r="L89" s="70"/>
      <c r="M89" s="68"/>
      <c r="N89" s="69"/>
      <c r="O89" s="70"/>
      <c r="P89" s="68"/>
      <c r="Q89" s="69"/>
      <c r="R89" s="70"/>
      <c r="S89" s="68"/>
      <c r="T89" s="69"/>
      <c r="U89" s="70"/>
      <c r="V89" s="150"/>
      <c r="W89" s="71"/>
      <c r="X89" s="48" t="str">
        <f t="shared" si="11"/>
        <v/>
      </c>
      <c r="Y89" s="71"/>
      <c r="Z89" s="71"/>
      <c r="AA89" s="48" t="str">
        <f t="shared" si="16"/>
        <v/>
      </c>
      <c r="AB89" s="71"/>
    </row>
    <row r="90" spans="1:28" s="13" customFormat="1" x14ac:dyDescent="0.25">
      <c r="A90" s="56"/>
      <c r="B90" s="57"/>
      <c r="C90" s="148"/>
      <c r="D90" s="45"/>
      <c r="E90" s="51" t="str">
        <f>IF(B86="","",IF($C$4&lt;5,"","OSEBA 5"))</f>
        <v/>
      </c>
      <c r="F90" s="52" t="str">
        <f t="shared" si="15"/>
        <v/>
      </c>
      <c r="G90" s="68"/>
      <c r="H90" s="69"/>
      <c r="I90" s="70"/>
      <c r="J90" s="68"/>
      <c r="K90" s="69"/>
      <c r="L90" s="70"/>
      <c r="M90" s="68"/>
      <c r="N90" s="69"/>
      <c r="O90" s="70"/>
      <c r="P90" s="68"/>
      <c r="Q90" s="69"/>
      <c r="R90" s="70"/>
      <c r="S90" s="68"/>
      <c r="T90" s="69"/>
      <c r="U90" s="70"/>
      <c r="V90" s="150"/>
      <c r="W90" s="71"/>
      <c r="X90" s="48" t="str">
        <f t="shared" si="11"/>
        <v/>
      </c>
      <c r="Y90" s="71"/>
      <c r="Z90" s="71"/>
      <c r="AA90" s="48" t="str">
        <f t="shared" si="16"/>
        <v/>
      </c>
      <c r="AB90" s="71"/>
    </row>
    <row r="91" spans="1:28" s="13" customFormat="1" x14ac:dyDescent="0.25">
      <c r="A91" s="56"/>
      <c r="B91" s="57"/>
      <c r="C91" s="148"/>
      <c r="D91" s="45"/>
      <c r="E91" s="51" t="str">
        <f>IF(B86="","",IF($C$4&lt;6,"","OSEBA 6"))</f>
        <v/>
      </c>
      <c r="F91" s="52" t="str">
        <f t="shared" si="15"/>
        <v/>
      </c>
      <c r="G91" s="68"/>
      <c r="H91" s="69"/>
      <c r="I91" s="70"/>
      <c r="J91" s="68"/>
      <c r="K91" s="69"/>
      <c r="L91" s="70"/>
      <c r="M91" s="68"/>
      <c r="N91" s="69"/>
      <c r="O91" s="70"/>
      <c r="P91" s="68"/>
      <c r="Q91" s="69"/>
      <c r="R91" s="70"/>
      <c r="S91" s="68"/>
      <c r="T91" s="69"/>
      <c r="U91" s="70"/>
      <c r="V91" s="150"/>
      <c r="W91" s="71"/>
      <c r="X91" s="48" t="str">
        <f t="shared" si="11"/>
        <v/>
      </c>
      <c r="Y91" s="71"/>
      <c r="Z91" s="71"/>
      <c r="AA91" s="48" t="str">
        <f t="shared" si="16"/>
        <v/>
      </c>
      <c r="AB91" s="71"/>
    </row>
    <row r="92" spans="1:28" s="13" customFormat="1" x14ac:dyDescent="0.25">
      <c r="A92" s="56"/>
      <c r="B92" s="57"/>
      <c r="C92" s="148"/>
      <c r="D92" s="45"/>
      <c r="E92" s="51" t="str">
        <f>IF(B86="","",IF($C$4&lt;7,"","OSEBA 7"))</f>
        <v/>
      </c>
      <c r="F92" s="52" t="str">
        <f t="shared" si="15"/>
        <v/>
      </c>
      <c r="G92" s="68"/>
      <c r="H92" s="69"/>
      <c r="I92" s="70"/>
      <c r="J92" s="68"/>
      <c r="K92" s="69"/>
      <c r="L92" s="70"/>
      <c r="M92" s="68"/>
      <c r="N92" s="69"/>
      <c r="O92" s="70"/>
      <c r="P92" s="68"/>
      <c r="Q92" s="69"/>
      <c r="R92" s="70"/>
      <c r="S92" s="68"/>
      <c r="T92" s="69"/>
      <c r="U92" s="70"/>
      <c r="V92" s="150"/>
      <c r="W92" s="71"/>
      <c r="X92" s="48" t="str">
        <f t="shared" si="11"/>
        <v/>
      </c>
      <c r="Y92" s="71"/>
      <c r="Z92" s="71"/>
      <c r="AA92" s="48" t="str">
        <f t="shared" si="16"/>
        <v/>
      </c>
      <c r="AB92" s="71"/>
    </row>
    <row r="93" spans="1:28" s="13" customFormat="1" x14ac:dyDescent="0.25">
      <c r="A93" s="56"/>
      <c r="B93" s="57"/>
      <c r="C93" s="148"/>
      <c r="D93" s="45"/>
      <c r="E93" s="51" t="str">
        <f>IF(B86="","",IF($C$4&lt;8,"","OSEBA 8"))</f>
        <v/>
      </c>
      <c r="F93" s="52" t="str">
        <f t="shared" si="15"/>
        <v/>
      </c>
      <c r="G93" s="68"/>
      <c r="H93" s="69"/>
      <c r="I93" s="70"/>
      <c r="J93" s="68"/>
      <c r="K93" s="69"/>
      <c r="L93" s="70"/>
      <c r="M93" s="68"/>
      <c r="N93" s="69"/>
      <c r="O93" s="70"/>
      <c r="P93" s="68"/>
      <c r="Q93" s="69"/>
      <c r="R93" s="70"/>
      <c r="S93" s="68"/>
      <c r="T93" s="69"/>
      <c r="U93" s="70"/>
      <c r="V93" s="150"/>
      <c r="W93" s="71"/>
      <c r="X93" s="48" t="str">
        <f t="shared" si="11"/>
        <v/>
      </c>
      <c r="Y93" s="71"/>
      <c r="Z93" s="71"/>
      <c r="AA93" s="48" t="str">
        <f t="shared" si="16"/>
        <v/>
      </c>
      <c r="AB93" s="71"/>
    </row>
    <row r="94" spans="1:28" s="13" customFormat="1" x14ac:dyDescent="0.25">
      <c r="A94" s="56"/>
      <c r="B94" s="57"/>
      <c r="C94" s="148"/>
      <c r="D94" s="45"/>
      <c r="E94" s="51" t="str">
        <f>IF(B86="","",IF($C$4&lt;9,"","OSEBA 9"))</f>
        <v/>
      </c>
      <c r="F94" s="52" t="str">
        <f t="shared" si="15"/>
        <v/>
      </c>
      <c r="G94" s="68"/>
      <c r="H94" s="69"/>
      <c r="I94" s="70"/>
      <c r="J94" s="68"/>
      <c r="K94" s="69"/>
      <c r="L94" s="70"/>
      <c r="M94" s="68"/>
      <c r="N94" s="69"/>
      <c r="O94" s="70"/>
      <c r="P94" s="68"/>
      <c r="Q94" s="69"/>
      <c r="R94" s="70"/>
      <c r="S94" s="68"/>
      <c r="T94" s="69"/>
      <c r="U94" s="70"/>
      <c r="V94" s="150"/>
      <c r="W94" s="71"/>
      <c r="X94" s="48" t="str">
        <f t="shared" si="11"/>
        <v/>
      </c>
      <c r="Y94" s="71"/>
      <c r="Z94" s="71"/>
      <c r="AA94" s="48" t="str">
        <f t="shared" si="16"/>
        <v/>
      </c>
      <c r="AB94" s="71"/>
    </row>
    <row r="95" spans="1:28" s="13" customFormat="1" x14ac:dyDescent="0.25">
      <c r="A95" s="58"/>
      <c r="B95" s="59"/>
      <c r="C95" s="149"/>
      <c r="D95" s="46"/>
      <c r="E95" s="151" t="str">
        <f>IF(B86="","",IF($C$4&lt;10,"","OSEBA 10"))</f>
        <v/>
      </c>
      <c r="F95" s="52" t="str">
        <f t="shared" si="15"/>
        <v/>
      </c>
      <c r="G95" s="72"/>
      <c r="H95" s="73"/>
      <c r="I95" s="74"/>
      <c r="J95" s="72"/>
      <c r="K95" s="73"/>
      <c r="L95" s="74"/>
      <c r="M95" s="72"/>
      <c r="N95" s="73"/>
      <c r="O95" s="74"/>
      <c r="P95" s="72"/>
      <c r="Q95" s="73"/>
      <c r="R95" s="74"/>
      <c r="S95" s="72"/>
      <c r="T95" s="73"/>
      <c r="U95" s="74"/>
      <c r="V95" s="75"/>
      <c r="W95" s="75"/>
      <c r="X95" s="48" t="str">
        <f t="shared" si="11"/>
        <v/>
      </c>
      <c r="Y95" s="71"/>
      <c r="Z95" s="71"/>
      <c r="AA95" s="48" t="str">
        <f t="shared" si="16"/>
        <v/>
      </c>
      <c r="AB95" s="71"/>
    </row>
    <row r="96" spans="1:28" s="13" customFormat="1" x14ac:dyDescent="0.25">
      <c r="A96" s="54" t="s">
        <v>9</v>
      </c>
      <c r="B96" s="55" t="str">
        <f>IF('DOPUSTNOST PONUDB'!B13="","",'DOPUSTNOST PONUDB'!B13)</f>
        <v/>
      </c>
      <c r="C96" s="147" t="str">
        <f>IF(B96="","",IF('DOPUSTNOST PONUDB'!D13="DA","DA","NE"))</f>
        <v/>
      </c>
      <c r="D96" s="44" t="str">
        <f>IF(B96="","",(SUM(F96:F105)+SUM(V96:V105)+SUM(W96:W105)+SUM(X96:X105)+SUM(AA96:AA105))/($C$4*($C$5+$C$7+$C$8+$C$9+$C$12)))</f>
        <v/>
      </c>
      <c r="E96" s="49" t="str">
        <f>IF(B96="","",IF($C$4&lt;1,"","OSEBA 1"))</f>
        <v/>
      </c>
      <c r="F96" s="50" t="str">
        <f>IF(E96="","",IF($C$6=0,0,IF($C$6=1,$C$5/$C$6*(G96*H96*I96),IF($C$6=2,$C$5/$C$6*((G96*H96*I96)+(J96*K96*L96)),IF($C$6=3,$C$5/$C$6*((G96*H96*I96)+(J96*K96*L96)+(M96*N96*O96)),IF($C$6=4,$C$5/$C$6*((G96*H96*I96)+(J96*K96*L96)+(M96*N96*O96)+(P96*Q96*R96)),$C$5/$C$6*((G96*H96*I96)+(J96*K96*L96)+(M96*N96*O96)+(P96*Q96*R96)+(S96*T96*U96))))))))</f>
        <v/>
      </c>
      <c r="G96" s="64"/>
      <c r="H96" s="65"/>
      <c r="I96" s="66"/>
      <c r="J96" s="64"/>
      <c r="K96" s="65"/>
      <c r="L96" s="66"/>
      <c r="M96" s="64"/>
      <c r="N96" s="65"/>
      <c r="O96" s="66"/>
      <c r="P96" s="64"/>
      <c r="Q96" s="65"/>
      <c r="R96" s="66"/>
      <c r="S96" s="64"/>
      <c r="T96" s="65"/>
      <c r="U96" s="66"/>
      <c r="V96" s="152"/>
      <c r="W96" s="67"/>
      <c r="X96" s="47" t="str">
        <f>IF(E96="","",IF((Y96*$C$10+Z96*$C$11)&gt;$C$9,$C$9,Y96*$C$10+Z96*$C$11))</f>
        <v/>
      </c>
      <c r="Y96" s="67"/>
      <c r="Z96" s="67"/>
      <c r="AA96" s="47" t="str">
        <f>IF(E96="","",IF((AB96*$C$13)&gt;$C$12,$C$12,AB96*$C$13))</f>
        <v/>
      </c>
      <c r="AB96" s="67"/>
    </row>
    <row r="97" spans="1:28" s="13" customFormat="1" x14ac:dyDescent="0.25">
      <c r="A97" s="56"/>
      <c r="B97" s="57"/>
      <c r="C97" s="148"/>
      <c r="D97" s="45"/>
      <c r="E97" s="51" t="str">
        <f>IF(B96="","",IF($C$4&lt;2,"","OSEBA 2"))</f>
        <v/>
      </c>
      <c r="F97" s="52" t="str">
        <f t="shared" ref="F97:F105" si="17">IF(E97="","",IF($C$6=0,0,IF($C$6=1,$C$5/$C$6*(G97*H97*I97),IF($C$6=2,$C$5/$C$6*((G97*H97*I97)+(J97*K97*L97)),IF($C$6=3,$C$5/$C$6*((G97*H97*I97)+(J97*K97*L97)+(M97*N97*O97)),IF($C$6=4,$C$5/$C$6*((G97*H97*I97)+(J97*K97*L97)+(M97*N97*O97)+(P97*Q97*R97)),$C$5/$C$6*((G97*H97*I97)+(J97*K97*L97)+(M97*N97*O97)+(P97*Q97*R97)+(S97*T97*U97))))))))</f>
        <v/>
      </c>
      <c r="G97" s="68"/>
      <c r="H97" s="69"/>
      <c r="I97" s="70"/>
      <c r="J97" s="68"/>
      <c r="K97" s="69"/>
      <c r="L97" s="70"/>
      <c r="M97" s="68"/>
      <c r="N97" s="69"/>
      <c r="O97" s="70"/>
      <c r="P97" s="68"/>
      <c r="Q97" s="69"/>
      <c r="R97" s="70"/>
      <c r="S97" s="68"/>
      <c r="T97" s="69"/>
      <c r="U97" s="70"/>
      <c r="V97" s="150"/>
      <c r="W97" s="71"/>
      <c r="X97" s="48" t="str">
        <f t="shared" si="11"/>
        <v/>
      </c>
      <c r="Y97" s="71"/>
      <c r="Z97" s="71"/>
      <c r="AA97" s="48" t="str">
        <f t="shared" ref="AA97:AA105" si="18">IF(E97="","",IF((AB97*$C$13)&gt;$C$12,$C$12,AB97*$C$13))</f>
        <v/>
      </c>
      <c r="AB97" s="71"/>
    </row>
    <row r="98" spans="1:28" s="13" customFormat="1" x14ac:dyDescent="0.25">
      <c r="A98" s="56"/>
      <c r="B98" s="57"/>
      <c r="C98" s="148"/>
      <c r="D98" s="45"/>
      <c r="E98" s="51" t="str">
        <f>IF(B96="","",IF($C$4&lt;3,"","OSEBA 3"))</f>
        <v/>
      </c>
      <c r="F98" s="52" t="str">
        <f t="shared" si="17"/>
        <v/>
      </c>
      <c r="G98" s="68"/>
      <c r="H98" s="69"/>
      <c r="I98" s="70"/>
      <c r="J98" s="68"/>
      <c r="K98" s="69"/>
      <c r="L98" s="70"/>
      <c r="M98" s="68"/>
      <c r="N98" s="69"/>
      <c r="O98" s="70"/>
      <c r="P98" s="68"/>
      <c r="Q98" s="69"/>
      <c r="R98" s="70"/>
      <c r="S98" s="68"/>
      <c r="T98" s="69"/>
      <c r="U98" s="70"/>
      <c r="V98" s="150"/>
      <c r="W98" s="71"/>
      <c r="X98" s="48" t="str">
        <f t="shared" si="11"/>
        <v/>
      </c>
      <c r="Y98" s="71"/>
      <c r="Z98" s="71"/>
      <c r="AA98" s="48" t="str">
        <f t="shared" si="18"/>
        <v/>
      </c>
      <c r="AB98" s="71"/>
    </row>
    <row r="99" spans="1:28" s="13" customFormat="1" x14ac:dyDescent="0.25">
      <c r="A99" s="56"/>
      <c r="B99" s="57"/>
      <c r="C99" s="148"/>
      <c r="D99" s="45"/>
      <c r="E99" s="51" t="str">
        <f>IF(B96="","",IF($C$4&lt;4,"","OSEBA 4"))</f>
        <v/>
      </c>
      <c r="F99" s="52" t="str">
        <f t="shared" si="17"/>
        <v/>
      </c>
      <c r="G99" s="68"/>
      <c r="H99" s="69"/>
      <c r="I99" s="70"/>
      <c r="J99" s="68"/>
      <c r="K99" s="69"/>
      <c r="L99" s="70"/>
      <c r="M99" s="68"/>
      <c r="N99" s="69"/>
      <c r="O99" s="70"/>
      <c r="P99" s="68"/>
      <c r="Q99" s="69"/>
      <c r="R99" s="70"/>
      <c r="S99" s="68"/>
      <c r="T99" s="69"/>
      <c r="U99" s="70"/>
      <c r="V99" s="150"/>
      <c r="W99" s="71"/>
      <c r="X99" s="48" t="str">
        <f t="shared" si="11"/>
        <v/>
      </c>
      <c r="Y99" s="71"/>
      <c r="Z99" s="71"/>
      <c r="AA99" s="48" t="str">
        <f t="shared" si="18"/>
        <v/>
      </c>
      <c r="AB99" s="71"/>
    </row>
    <row r="100" spans="1:28" s="13" customFormat="1" x14ac:dyDescent="0.25">
      <c r="A100" s="56"/>
      <c r="B100" s="57"/>
      <c r="C100" s="148"/>
      <c r="D100" s="45"/>
      <c r="E100" s="51" t="str">
        <f>IF(B96="","",IF($C$4&lt;5,"","OSEBA 5"))</f>
        <v/>
      </c>
      <c r="F100" s="52" t="str">
        <f t="shared" si="17"/>
        <v/>
      </c>
      <c r="G100" s="68"/>
      <c r="H100" s="69"/>
      <c r="I100" s="70"/>
      <c r="J100" s="68"/>
      <c r="K100" s="69"/>
      <c r="L100" s="70"/>
      <c r="M100" s="68"/>
      <c r="N100" s="69"/>
      <c r="O100" s="70"/>
      <c r="P100" s="68"/>
      <c r="Q100" s="69"/>
      <c r="R100" s="70"/>
      <c r="S100" s="68"/>
      <c r="T100" s="69"/>
      <c r="U100" s="70"/>
      <c r="V100" s="150"/>
      <c r="W100" s="71"/>
      <c r="X100" s="48" t="str">
        <f t="shared" si="11"/>
        <v/>
      </c>
      <c r="Y100" s="71"/>
      <c r="Z100" s="71"/>
      <c r="AA100" s="48" t="str">
        <f t="shared" si="18"/>
        <v/>
      </c>
      <c r="AB100" s="71"/>
    </row>
    <row r="101" spans="1:28" s="13" customFormat="1" x14ac:dyDescent="0.25">
      <c r="A101" s="56"/>
      <c r="B101" s="57"/>
      <c r="C101" s="148"/>
      <c r="D101" s="45"/>
      <c r="E101" s="51" t="str">
        <f>IF(B96="","",IF($C$4&lt;6,"","OSEBA 6"))</f>
        <v/>
      </c>
      <c r="F101" s="52" t="str">
        <f t="shared" si="17"/>
        <v/>
      </c>
      <c r="G101" s="68"/>
      <c r="H101" s="69"/>
      <c r="I101" s="70"/>
      <c r="J101" s="68"/>
      <c r="K101" s="69"/>
      <c r="L101" s="70"/>
      <c r="M101" s="68"/>
      <c r="N101" s="69"/>
      <c r="O101" s="70"/>
      <c r="P101" s="68"/>
      <c r="Q101" s="69"/>
      <c r="R101" s="70"/>
      <c r="S101" s="68"/>
      <c r="T101" s="69"/>
      <c r="U101" s="70"/>
      <c r="V101" s="150"/>
      <c r="W101" s="71"/>
      <c r="X101" s="48" t="str">
        <f t="shared" si="11"/>
        <v/>
      </c>
      <c r="Y101" s="71"/>
      <c r="Z101" s="71"/>
      <c r="AA101" s="48" t="str">
        <f t="shared" si="18"/>
        <v/>
      </c>
      <c r="AB101" s="71"/>
    </row>
    <row r="102" spans="1:28" s="13" customFormat="1" x14ac:dyDescent="0.25">
      <c r="A102" s="56"/>
      <c r="B102" s="57"/>
      <c r="C102" s="148"/>
      <c r="D102" s="45"/>
      <c r="E102" s="51" t="str">
        <f>IF(B96="","",IF($C$4&lt;7,"","OSEBA 7"))</f>
        <v/>
      </c>
      <c r="F102" s="52" t="str">
        <f t="shared" si="17"/>
        <v/>
      </c>
      <c r="G102" s="68"/>
      <c r="H102" s="69"/>
      <c r="I102" s="70"/>
      <c r="J102" s="68"/>
      <c r="K102" s="69"/>
      <c r="L102" s="70"/>
      <c r="M102" s="68"/>
      <c r="N102" s="69"/>
      <c r="O102" s="70"/>
      <c r="P102" s="68"/>
      <c r="Q102" s="69"/>
      <c r="R102" s="70"/>
      <c r="S102" s="68"/>
      <c r="T102" s="69"/>
      <c r="U102" s="70"/>
      <c r="V102" s="150"/>
      <c r="W102" s="71"/>
      <c r="X102" s="48" t="str">
        <f t="shared" si="11"/>
        <v/>
      </c>
      <c r="Y102" s="71"/>
      <c r="Z102" s="71"/>
      <c r="AA102" s="48" t="str">
        <f t="shared" si="18"/>
        <v/>
      </c>
      <c r="AB102" s="71"/>
    </row>
    <row r="103" spans="1:28" s="13" customFormat="1" x14ac:dyDescent="0.25">
      <c r="A103" s="56"/>
      <c r="B103" s="57"/>
      <c r="C103" s="148"/>
      <c r="D103" s="45"/>
      <c r="E103" s="51" t="str">
        <f>IF(B96="","",IF($C$4&lt;8,"","OSEBA 8"))</f>
        <v/>
      </c>
      <c r="F103" s="52" t="str">
        <f t="shared" si="17"/>
        <v/>
      </c>
      <c r="G103" s="68"/>
      <c r="H103" s="69"/>
      <c r="I103" s="70"/>
      <c r="J103" s="68"/>
      <c r="K103" s="69"/>
      <c r="L103" s="70"/>
      <c r="M103" s="68"/>
      <c r="N103" s="69"/>
      <c r="O103" s="70"/>
      <c r="P103" s="68"/>
      <c r="Q103" s="69"/>
      <c r="R103" s="70"/>
      <c r="S103" s="68"/>
      <c r="T103" s="69"/>
      <c r="U103" s="70"/>
      <c r="V103" s="150"/>
      <c r="W103" s="71"/>
      <c r="X103" s="48" t="str">
        <f t="shared" si="11"/>
        <v/>
      </c>
      <c r="Y103" s="71"/>
      <c r="Z103" s="71"/>
      <c r="AA103" s="48" t="str">
        <f t="shared" si="18"/>
        <v/>
      </c>
      <c r="AB103" s="71"/>
    </row>
    <row r="104" spans="1:28" s="13" customFormat="1" x14ac:dyDescent="0.25">
      <c r="A104" s="56"/>
      <c r="B104" s="57"/>
      <c r="C104" s="148"/>
      <c r="D104" s="45"/>
      <c r="E104" s="51" t="str">
        <f>IF(B96="","",IF($C$4&lt;9,"","OSEBA 9"))</f>
        <v/>
      </c>
      <c r="F104" s="52" t="str">
        <f t="shared" si="17"/>
        <v/>
      </c>
      <c r="G104" s="68"/>
      <c r="H104" s="69"/>
      <c r="I104" s="70"/>
      <c r="J104" s="68"/>
      <c r="K104" s="69"/>
      <c r="L104" s="70"/>
      <c r="M104" s="68"/>
      <c r="N104" s="69"/>
      <c r="O104" s="70"/>
      <c r="P104" s="68"/>
      <c r="Q104" s="69"/>
      <c r="R104" s="70"/>
      <c r="S104" s="68"/>
      <c r="T104" s="69"/>
      <c r="U104" s="70"/>
      <c r="V104" s="150"/>
      <c r="W104" s="71"/>
      <c r="X104" s="48" t="str">
        <f t="shared" si="11"/>
        <v/>
      </c>
      <c r="Y104" s="71"/>
      <c r="Z104" s="71"/>
      <c r="AA104" s="48" t="str">
        <f t="shared" si="18"/>
        <v/>
      </c>
      <c r="AB104" s="71"/>
    </row>
    <row r="105" spans="1:28" s="13" customFormat="1" x14ac:dyDescent="0.25">
      <c r="A105" s="58"/>
      <c r="B105" s="59"/>
      <c r="C105" s="149"/>
      <c r="D105" s="46"/>
      <c r="E105" s="151" t="str">
        <f>IF(B96="","",IF($C$4&lt;10,"","OSEBA 10"))</f>
        <v/>
      </c>
      <c r="F105" s="52" t="str">
        <f t="shared" si="17"/>
        <v/>
      </c>
      <c r="G105" s="72"/>
      <c r="H105" s="73"/>
      <c r="I105" s="74"/>
      <c r="J105" s="72"/>
      <c r="K105" s="73"/>
      <c r="L105" s="74"/>
      <c r="M105" s="72"/>
      <c r="N105" s="73"/>
      <c r="O105" s="74"/>
      <c r="P105" s="72"/>
      <c r="Q105" s="73"/>
      <c r="R105" s="74"/>
      <c r="S105" s="72"/>
      <c r="T105" s="73"/>
      <c r="U105" s="74"/>
      <c r="V105" s="75"/>
      <c r="W105" s="75"/>
      <c r="X105" s="48" t="str">
        <f t="shared" si="11"/>
        <v/>
      </c>
      <c r="Y105" s="71"/>
      <c r="Z105" s="71"/>
      <c r="AA105" s="48" t="str">
        <f t="shared" si="18"/>
        <v/>
      </c>
      <c r="AB105" s="71"/>
    </row>
    <row r="106" spans="1:28" s="13" customFormat="1" x14ac:dyDescent="0.25">
      <c r="A106" s="54" t="s">
        <v>10</v>
      </c>
      <c r="B106" s="55" t="str">
        <f>IF('DOPUSTNOST PONUDB'!B14="","",'DOPUSTNOST PONUDB'!B14)</f>
        <v/>
      </c>
      <c r="C106" s="147" t="str">
        <f>IF(B106="","",IF('DOPUSTNOST PONUDB'!D14="DA","DA","NE"))</f>
        <v/>
      </c>
      <c r="D106" s="44" t="str">
        <f>IF(B106="","",(SUM(F106:F115)+SUM(V106:V115)+SUM(W106:W115)+SUM(X106:X115)+SUM(AA106:AA115))/($C$4*($C$5+$C$7+$C$8+$C$9+$C$12)))</f>
        <v/>
      </c>
      <c r="E106" s="49" t="str">
        <f>IF(B106="","",IF($C$4&lt;1,"","OSEBA 1"))</f>
        <v/>
      </c>
      <c r="F106" s="50" t="str">
        <f>IF(E106="","",IF($C$6=0,0,IF($C$6=1,$C$5/$C$6*(G106*H106*I106),IF($C$6=2,$C$5/$C$6*((G106*H106*I106)+(J106*K106*L106)),IF($C$6=3,$C$5/$C$6*((G106*H106*I106)+(J106*K106*L106)+(M106*N106*O106)),IF($C$6=4,$C$5/$C$6*((G106*H106*I106)+(J106*K106*L106)+(M106*N106*O106)+(P106*Q106*R106)),$C$5/$C$6*((G106*H106*I106)+(J106*K106*L106)+(M106*N106*O106)+(P106*Q106*R106)+(S106*T106*U106))))))))</f>
        <v/>
      </c>
      <c r="G106" s="64"/>
      <c r="H106" s="65"/>
      <c r="I106" s="66"/>
      <c r="J106" s="64"/>
      <c r="K106" s="65"/>
      <c r="L106" s="66"/>
      <c r="M106" s="64"/>
      <c r="N106" s="65"/>
      <c r="O106" s="66"/>
      <c r="P106" s="64"/>
      <c r="Q106" s="65"/>
      <c r="R106" s="66"/>
      <c r="S106" s="64"/>
      <c r="T106" s="65"/>
      <c r="U106" s="66"/>
      <c r="V106" s="152"/>
      <c r="W106" s="67"/>
      <c r="X106" s="47" t="str">
        <f>IF(E106="","",IF((Y106*$C$10+Z106*$C$11)&gt;$C$9,$C$9,Y106*$C$10+Z106*$C$11))</f>
        <v/>
      </c>
      <c r="Y106" s="67"/>
      <c r="Z106" s="67"/>
      <c r="AA106" s="47" t="str">
        <f>IF(E106="","",IF((AB106*$C$13)&gt;$C$12,$C$12,AB106*$C$13))</f>
        <v/>
      </c>
      <c r="AB106" s="67"/>
    </row>
    <row r="107" spans="1:28" s="13" customFormat="1" x14ac:dyDescent="0.25">
      <c r="A107" s="56"/>
      <c r="B107" s="57"/>
      <c r="C107" s="148"/>
      <c r="D107" s="45"/>
      <c r="E107" s="51" t="str">
        <f>IF(B106="","",IF($C$4&lt;2,"","OSEBA 2"))</f>
        <v/>
      </c>
      <c r="F107" s="52" t="str">
        <f t="shared" ref="F107:F115" si="19">IF(E107="","",IF($C$6=0,0,IF($C$6=1,$C$5/$C$6*(G107*H107*I107),IF($C$6=2,$C$5/$C$6*((G107*H107*I107)+(J107*K107*L107)),IF($C$6=3,$C$5/$C$6*((G107*H107*I107)+(J107*K107*L107)+(M107*N107*O107)),IF($C$6=4,$C$5/$C$6*((G107*H107*I107)+(J107*K107*L107)+(M107*N107*O107)+(P107*Q107*R107)),$C$5/$C$6*((G107*H107*I107)+(J107*K107*L107)+(M107*N107*O107)+(P107*Q107*R107)+(S107*T107*U107))))))))</f>
        <v/>
      </c>
      <c r="G107" s="68"/>
      <c r="H107" s="69"/>
      <c r="I107" s="70"/>
      <c r="J107" s="68"/>
      <c r="K107" s="69"/>
      <c r="L107" s="70"/>
      <c r="M107" s="68"/>
      <c r="N107" s="69"/>
      <c r="O107" s="70"/>
      <c r="P107" s="68"/>
      <c r="Q107" s="69"/>
      <c r="R107" s="70"/>
      <c r="S107" s="68"/>
      <c r="T107" s="69"/>
      <c r="U107" s="70"/>
      <c r="V107" s="150"/>
      <c r="W107" s="71"/>
      <c r="X107" s="48" t="str">
        <f t="shared" si="11"/>
        <v/>
      </c>
      <c r="Y107" s="71"/>
      <c r="Z107" s="71"/>
      <c r="AA107" s="48" t="str">
        <f t="shared" ref="AA107:AA115" si="20">IF(E107="","",IF((AB107*$C$13)&gt;$C$12,$C$12,AB107*$C$13))</f>
        <v/>
      </c>
      <c r="AB107" s="71"/>
    </row>
    <row r="108" spans="1:28" s="13" customFormat="1" x14ac:dyDescent="0.25">
      <c r="A108" s="56"/>
      <c r="B108" s="57"/>
      <c r="C108" s="148"/>
      <c r="D108" s="45"/>
      <c r="E108" s="51" t="str">
        <f>IF(B106="","",IF($C$4&lt;3,"","OSEBA 3"))</f>
        <v/>
      </c>
      <c r="F108" s="52" t="str">
        <f t="shared" si="19"/>
        <v/>
      </c>
      <c r="G108" s="68"/>
      <c r="H108" s="69"/>
      <c r="I108" s="70"/>
      <c r="J108" s="68"/>
      <c r="K108" s="69"/>
      <c r="L108" s="70"/>
      <c r="M108" s="68"/>
      <c r="N108" s="69"/>
      <c r="O108" s="70"/>
      <c r="P108" s="68"/>
      <c r="Q108" s="69"/>
      <c r="R108" s="70"/>
      <c r="S108" s="68"/>
      <c r="T108" s="69"/>
      <c r="U108" s="70"/>
      <c r="V108" s="150"/>
      <c r="W108" s="71"/>
      <c r="X108" s="48" t="str">
        <f t="shared" si="11"/>
        <v/>
      </c>
      <c r="Y108" s="71"/>
      <c r="Z108" s="71"/>
      <c r="AA108" s="48" t="str">
        <f t="shared" si="20"/>
        <v/>
      </c>
      <c r="AB108" s="71"/>
    </row>
    <row r="109" spans="1:28" s="13" customFormat="1" x14ac:dyDescent="0.25">
      <c r="A109" s="56"/>
      <c r="B109" s="57"/>
      <c r="C109" s="148"/>
      <c r="D109" s="45"/>
      <c r="E109" s="51" t="str">
        <f>IF(B106="","",IF($C$4&lt;4,"","OSEBA 4"))</f>
        <v/>
      </c>
      <c r="F109" s="52" t="str">
        <f t="shared" si="19"/>
        <v/>
      </c>
      <c r="G109" s="68"/>
      <c r="H109" s="69"/>
      <c r="I109" s="70"/>
      <c r="J109" s="68"/>
      <c r="K109" s="69"/>
      <c r="L109" s="70"/>
      <c r="M109" s="68"/>
      <c r="N109" s="69"/>
      <c r="O109" s="70"/>
      <c r="P109" s="68"/>
      <c r="Q109" s="69"/>
      <c r="R109" s="70"/>
      <c r="S109" s="68"/>
      <c r="T109" s="69"/>
      <c r="U109" s="70"/>
      <c r="V109" s="150"/>
      <c r="W109" s="71"/>
      <c r="X109" s="48" t="str">
        <f t="shared" si="11"/>
        <v/>
      </c>
      <c r="Y109" s="71"/>
      <c r="Z109" s="71"/>
      <c r="AA109" s="48" t="str">
        <f t="shared" si="20"/>
        <v/>
      </c>
      <c r="AB109" s="71"/>
    </row>
    <row r="110" spans="1:28" s="13" customFormat="1" x14ac:dyDescent="0.25">
      <c r="A110" s="56"/>
      <c r="B110" s="57"/>
      <c r="C110" s="148"/>
      <c r="D110" s="45"/>
      <c r="E110" s="51" t="str">
        <f>IF(B106="","",IF($C$4&lt;5,"","OSEBA 5"))</f>
        <v/>
      </c>
      <c r="F110" s="52" t="str">
        <f t="shared" si="19"/>
        <v/>
      </c>
      <c r="G110" s="68"/>
      <c r="H110" s="69"/>
      <c r="I110" s="70"/>
      <c r="J110" s="68"/>
      <c r="K110" s="69"/>
      <c r="L110" s="70"/>
      <c r="M110" s="68"/>
      <c r="N110" s="69"/>
      <c r="O110" s="70"/>
      <c r="P110" s="68"/>
      <c r="Q110" s="69"/>
      <c r="R110" s="70"/>
      <c r="S110" s="68"/>
      <c r="T110" s="69"/>
      <c r="U110" s="70"/>
      <c r="V110" s="150"/>
      <c r="W110" s="71"/>
      <c r="X110" s="48" t="str">
        <f t="shared" si="11"/>
        <v/>
      </c>
      <c r="Y110" s="71"/>
      <c r="Z110" s="71"/>
      <c r="AA110" s="48" t="str">
        <f t="shared" si="20"/>
        <v/>
      </c>
      <c r="AB110" s="71"/>
    </row>
    <row r="111" spans="1:28" s="13" customFormat="1" x14ac:dyDescent="0.25">
      <c r="A111" s="56"/>
      <c r="B111" s="57"/>
      <c r="C111" s="148"/>
      <c r="D111" s="45"/>
      <c r="E111" s="51" t="str">
        <f>IF(B106="","",IF($C$4&lt;6,"","OSEBA 6"))</f>
        <v/>
      </c>
      <c r="F111" s="52" t="str">
        <f t="shared" si="19"/>
        <v/>
      </c>
      <c r="G111" s="68"/>
      <c r="H111" s="69"/>
      <c r="I111" s="70"/>
      <c r="J111" s="68"/>
      <c r="K111" s="69"/>
      <c r="L111" s="70"/>
      <c r="M111" s="68"/>
      <c r="N111" s="69"/>
      <c r="O111" s="70"/>
      <c r="P111" s="68"/>
      <c r="Q111" s="69"/>
      <c r="R111" s="70"/>
      <c r="S111" s="68"/>
      <c r="T111" s="69"/>
      <c r="U111" s="70"/>
      <c r="V111" s="150"/>
      <c r="W111" s="71"/>
      <c r="X111" s="48" t="str">
        <f t="shared" si="11"/>
        <v/>
      </c>
      <c r="Y111" s="71"/>
      <c r="Z111" s="71"/>
      <c r="AA111" s="48" t="str">
        <f t="shared" si="20"/>
        <v/>
      </c>
      <c r="AB111" s="71"/>
    </row>
    <row r="112" spans="1:28" s="13" customFormat="1" x14ac:dyDescent="0.25">
      <c r="A112" s="56"/>
      <c r="B112" s="57"/>
      <c r="C112" s="148"/>
      <c r="D112" s="45"/>
      <c r="E112" s="51" t="str">
        <f>IF(B106="","",IF($C$4&lt;7,"","OSEBA 7"))</f>
        <v/>
      </c>
      <c r="F112" s="52" t="str">
        <f t="shared" si="19"/>
        <v/>
      </c>
      <c r="G112" s="68"/>
      <c r="H112" s="69"/>
      <c r="I112" s="70"/>
      <c r="J112" s="68"/>
      <c r="K112" s="69"/>
      <c r="L112" s="70"/>
      <c r="M112" s="68"/>
      <c r="N112" s="69"/>
      <c r="O112" s="70"/>
      <c r="P112" s="68"/>
      <c r="Q112" s="69"/>
      <c r="R112" s="70"/>
      <c r="S112" s="68"/>
      <c r="T112" s="69"/>
      <c r="U112" s="70"/>
      <c r="V112" s="150"/>
      <c r="W112" s="71"/>
      <c r="X112" s="48" t="str">
        <f t="shared" si="11"/>
        <v/>
      </c>
      <c r="Y112" s="71"/>
      <c r="Z112" s="71"/>
      <c r="AA112" s="48" t="str">
        <f t="shared" si="20"/>
        <v/>
      </c>
      <c r="AB112" s="71"/>
    </row>
    <row r="113" spans="1:28" s="13" customFormat="1" x14ac:dyDescent="0.25">
      <c r="A113" s="56"/>
      <c r="B113" s="57"/>
      <c r="C113" s="148"/>
      <c r="D113" s="45"/>
      <c r="E113" s="51" t="str">
        <f>IF(B106="","",IF($C$4&lt;8,"","OSEBA 8"))</f>
        <v/>
      </c>
      <c r="F113" s="52" t="str">
        <f t="shared" si="19"/>
        <v/>
      </c>
      <c r="G113" s="68"/>
      <c r="H113" s="69"/>
      <c r="I113" s="70"/>
      <c r="J113" s="68"/>
      <c r="K113" s="69"/>
      <c r="L113" s="70"/>
      <c r="M113" s="68"/>
      <c r="N113" s="69"/>
      <c r="O113" s="70"/>
      <c r="P113" s="68"/>
      <c r="Q113" s="69"/>
      <c r="R113" s="70"/>
      <c r="S113" s="68"/>
      <c r="T113" s="69"/>
      <c r="U113" s="70"/>
      <c r="V113" s="150"/>
      <c r="W113" s="71"/>
      <c r="X113" s="48" t="str">
        <f t="shared" si="11"/>
        <v/>
      </c>
      <c r="Y113" s="71"/>
      <c r="Z113" s="71"/>
      <c r="AA113" s="48" t="str">
        <f t="shared" si="20"/>
        <v/>
      </c>
      <c r="AB113" s="71"/>
    </row>
    <row r="114" spans="1:28" s="13" customFormat="1" x14ac:dyDescent="0.25">
      <c r="A114" s="56"/>
      <c r="B114" s="57"/>
      <c r="C114" s="148"/>
      <c r="D114" s="45"/>
      <c r="E114" s="51" t="str">
        <f>IF(B106="","",IF($C$4&lt;9,"","OSEBA 9"))</f>
        <v/>
      </c>
      <c r="F114" s="52" t="str">
        <f t="shared" si="19"/>
        <v/>
      </c>
      <c r="G114" s="68"/>
      <c r="H114" s="69"/>
      <c r="I114" s="70"/>
      <c r="J114" s="68"/>
      <c r="K114" s="69"/>
      <c r="L114" s="70"/>
      <c r="M114" s="68"/>
      <c r="N114" s="69"/>
      <c r="O114" s="70"/>
      <c r="P114" s="68"/>
      <c r="Q114" s="69"/>
      <c r="R114" s="70"/>
      <c r="S114" s="68"/>
      <c r="T114" s="69"/>
      <c r="U114" s="70"/>
      <c r="V114" s="150"/>
      <c r="W114" s="71"/>
      <c r="X114" s="48" t="str">
        <f t="shared" si="11"/>
        <v/>
      </c>
      <c r="Y114" s="71"/>
      <c r="Z114" s="71"/>
      <c r="AA114" s="48" t="str">
        <f t="shared" si="20"/>
        <v/>
      </c>
      <c r="AB114" s="71"/>
    </row>
    <row r="115" spans="1:28" s="13" customFormat="1" x14ac:dyDescent="0.25">
      <c r="A115" s="58"/>
      <c r="B115" s="59"/>
      <c r="C115" s="149"/>
      <c r="D115" s="46"/>
      <c r="E115" s="151" t="str">
        <f>IF(B106="","",IF($C$4&lt;10,"","OSEBA 10"))</f>
        <v/>
      </c>
      <c r="F115" s="52" t="str">
        <f t="shared" si="19"/>
        <v/>
      </c>
      <c r="G115" s="72"/>
      <c r="H115" s="73"/>
      <c r="I115" s="74"/>
      <c r="J115" s="72"/>
      <c r="K115" s="73"/>
      <c r="L115" s="74"/>
      <c r="M115" s="72"/>
      <c r="N115" s="73"/>
      <c r="O115" s="74"/>
      <c r="P115" s="72"/>
      <c r="Q115" s="73"/>
      <c r="R115" s="74"/>
      <c r="S115" s="72"/>
      <c r="T115" s="73"/>
      <c r="U115" s="74"/>
      <c r="V115" s="75"/>
      <c r="W115" s="75"/>
      <c r="X115" s="48" t="str">
        <f t="shared" si="11"/>
        <v/>
      </c>
      <c r="Y115" s="71"/>
      <c r="Z115" s="71"/>
      <c r="AA115" s="48" t="str">
        <f t="shared" si="20"/>
        <v/>
      </c>
      <c r="AB115" s="71"/>
    </row>
    <row r="116" spans="1:28" s="13" customFormat="1" x14ac:dyDescent="0.25">
      <c r="A116" s="54" t="s">
        <v>11</v>
      </c>
      <c r="B116" s="55" t="str">
        <f>IF('DOPUSTNOST PONUDB'!B15="","",'DOPUSTNOST PONUDB'!B15)</f>
        <v/>
      </c>
      <c r="C116" s="147" t="str">
        <f>IF(B116="","",IF('DOPUSTNOST PONUDB'!D15="DA","DA","NE"))</f>
        <v/>
      </c>
      <c r="D116" s="44" t="str">
        <f>IF(B116="","",(SUM(F116:F125)+SUM(V116:V125)+SUM(W116:W125)+SUM(X116:X125)+SUM(AA116:AA125))/($C$4*($C$5+$C$7+$C$8+$C$9+$C$12)))</f>
        <v/>
      </c>
      <c r="E116" s="49" t="str">
        <f>IF(B116="","",IF($C$4&lt;1,"","OSEBA 1"))</f>
        <v/>
      </c>
      <c r="F116" s="50" t="str">
        <f>IF(E116="","",IF($C$6=0,0,IF($C$6=1,$C$5/$C$6*(G116*H116*I116),IF($C$6=2,$C$5/$C$6*((G116*H116*I116)+(J116*K116*L116)),IF($C$6=3,$C$5/$C$6*((G116*H116*I116)+(J116*K116*L116)+(M116*N116*O116)),IF($C$6=4,$C$5/$C$6*((G116*H116*I116)+(J116*K116*L116)+(M116*N116*O116)+(P116*Q116*R116)),$C$5/$C$6*((G116*H116*I116)+(J116*K116*L116)+(M116*N116*O116)+(P116*Q116*R116)+(S116*T116*U116))))))))</f>
        <v/>
      </c>
      <c r="G116" s="64"/>
      <c r="H116" s="65"/>
      <c r="I116" s="66"/>
      <c r="J116" s="64"/>
      <c r="K116" s="65"/>
      <c r="L116" s="66"/>
      <c r="M116" s="64"/>
      <c r="N116" s="65"/>
      <c r="O116" s="66"/>
      <c r="P116" s="64"/>
      <c r="Q116" s="65"/>
      <c r="R116" s="66"/>
      <c r="S116" s="64"/>
      <c r="T116" s="65"/>
      <c r="U116" s="66"/>
      <c r="V116" s="152"/>
      <c r="W116" s="67"/>
      <c r="X116" s="47" t="str">
        <f>IF(E116="","",IF((Y116*$C$10+Z116*$C$11)&gt;$C$9,$C$9,Y116*$C$10+Z116*$C$11))</f>
        <v/>
      </c>
      <c r="Y116" s="67"/>
      <c r="Z116" s="67"/>
      <c r="AA116" s="47" t="str">
        <f>IF(E116="","",IF((AB116*$C$13)&gt;$C$12,$C$12,AB116*$C$13))</f>
        <v/>
      </c>
      <c r="AB116" s="67"/>
    </row>
    <row r="117" spans="1:28" s="13" customFormat="1" x14ac:dyDescent="0.25">
      <c r="A117" s="56"/>
      <c r="B117" s="57"/>
      <c r="C117" s="148"/>
      <c r="D117" s="45"/>
      <c r="E117" s="51" t="str">
        <f>IF(B116="","",IF($C$4&lt;2,"","OSEBA 2"))</f>
        <v/>
      </c>
      <c r="F117" s="52" t="str">
        <f t="shared" ref="F117:F125" si="21">IF(E117="","",IF($C$6=0,0,IF($C$6=1,$C$5/$C$6*(G117*H117*I117),IF($C$6=2,$C$5/$C$6*((G117*H117*I117)+(J117*K117*L117)),IF($C$6=3,$C$5/$C$6*((G117*H117*I117)+(J117*K117*L117)+(M117*N117*O117)),IF($C$6=4,$C$5/$C$6*((G117*H117*I117)+(J117*K117*L117)+(M117*N117*O117)+(P117*Q117*R117)),$C$5/$C$6*((G117*H117*I117)+(J117*K117*L117)+(M117*N117*O117)+(P117*Q117*R117)+(S117*T117*U117))))))))</f>
        <v/>
      </c>
      <c r="G117" s="68"/>
      <c r="H117" s="69"/>
      <c r="I117" s="70"/>
      <c r="J117" s="68"/>
      <c r="K117" s="69"/>
      <c r="L117" s="70"/>
      <c r="M117" s="68"/>
      <c r="N117" s="69"/>
      <c r="O117" s="70"/>
      <c r="P117" s="68"/>
      <c r="Q117" s="69"/>
      <c r="R117" s="70"/>
      <c r="S117" s="68"/>
      <c r="T117" s="69"/>
      <c r="U117" s="70"/>
      <c r="V117" s="150"/>
      <c r="W117" s="71"/>
      <c r="X117" s="48" t="str">
        <f t="shared" si="11"/>
        <v/>
      </c>
      <c r="Y117" s="71"/>
      <c r="Z117" s="71"/>
      <c r="AA117" s="48" t="str">
        <f t="shared" ref="AA117:AA125" si="22">IF(E117="","",IF((AB117*$C$13)&gt;$C$12,$C$12,AB117*$C$13))</f>
        <v/>
      </c>
      <c r="AB117" s="71"/>
    </row>
    <row r="118" spans="1:28" s="13" customFormat="1" x14ac:dyDescent="0.25">
      <c r="A118" s="56"/>
      <c r="B118" s="57"/>
      <c r="C118" s="148"/>
      <c r="D118" s="45"/>
      <c r="E118" s="51" t="str">
        <f>IF(B116="","",IF($C$4&lt;3,"","OSEBA 3"))</f>
        <v/>
      </c>
      <c r="F118" s="52" t="str">
        <f t="shared" si="21"/>
        <v/>
      </c>
      <c r="G118" s="68"/>
      <c r="H118" s="69"/>
      <c r="I118" s="70"/>
      <c r="J118" s="68"/>
      <c r="K118" s="69"/>
      <c r="L118" s="70"/>
      <c r="M118" s="68"/>
      <c r="N118" s="69"/>
      <c r="O118" s="70"/>
      <c r="P118" s="68"/>
      <c r="Q118" s="69"/>
      <c r="R118" s="70"/>
      <c r="S118" s="68"/>
      <c r="T118" s="69"/>
      <c r="U118" s="70"/>
      <c r="V118" s="150"/>
      <c r="W118" s="71"/>
      <c r="X118" s="48" t="str">
        <f t="shared" si="11"/>
        <v/>
      </c>
      <c r="Y118" s="71"/>
      <c r="Z118" s="71"/>
      <c r="AA118" s="48" t="str">
        <f t="shared" si="22"/>
        <v/>
      </c>
      <c r="AB118" s="71"/>
    </row>
    <row r="119" spans="1:28" s="13" customFormat="1" x14ac:dyDescent="0.25">
      <c r="A119" s="56"/>
      <c r="B119" s="57"/>
      <c r="C119" s="148"/>
      <c r="D119" s="45"/>
      <c r="E119" s="51" t="str">
        <f>IF(B116="","",IF($C$4&lt;4,"","OSEBA 4"))</f>
        <v/>
      </c>
      <c r="F119" s="52" t="str">
        <f t="shared" si="21"/>
        <v/>
      </c>
      <c r="G119" s="68"/>
      <c r="H119" s="69"/>
      <c r="I119" s="70"/>
      <c r="J119" s="68"/>
      <c r="K119" s="69"/>
      <c r="L119" s="70"/>
      <c r="M119" s="68"/>
      <c r="N119" s="69"/>
      <c r="O119" s="70"/>
      <c r="P119" s="68"/>
      <c r="Q119" s="69"/>
      <c r="R119" s="70"/>
      <c r="S119" s="68"/>
      <c r="T119" s="69"/>
      <c r="U119" s="70"/>
      <c r="V119" s="150"/>
      <c r="W119" s="71"/>
      <c r="X119" s="48" t="str">
        <f t="shared" si="11"/>
        <v/>
      </c>
      <c r="Y119" s="71"/>
      <c r="Z119" s="71"/>
      <c r="AA119" s="48" t="str">
        <f t="shared" si="22"/>
        <v/>
      </c>
      <c r="AB119" s="71"/>
    </row>
    <row r="120" spans="1:28" s="13" customFormat="1" x14ac:dyDescent="0.25">
      <c r="A120" s="56"/>
      <c r="B120" s="57"/>
      <c r="C120" s="148"/>
      <c r="D120" s="45"/>
      <c r="E120" s="51" t="str">
        <f>IF(B116="","",IF($C$4&lt;5,"","OSEBA 5"))</f>
        <v/>
      </c>
      <c r="F120" s="52" t="str">
        <f t="shared" si="21"/>
        <v/>
      </c>
      <c r="G120" s="68"/>
      <c r="H120" s="69"/>
      <c r="I120" s="70"/>
      <c r="J120" s="68"/>
      <c r="K120" s="69"/>
      <c r="L120" s="70"/>
      <c r="M120" s="68"/>
      <c r="N120" s="69"/>
      <c r="O120" s="70"/>
      <c r="P120" s="68"/>
      <c r="Q120" s="69"/>
      <c r="R120" s="70"/>
      <c r="S120" s="68"/>
      <c r="T120" s="69"/>
      <c r="U120" s="70"/>
      <c r="V120" s="150"/>
      <c r="W120" s="71"/>
      <c r="X120" s="48" t="str">
        <f t="shared" si="11"/>
        <v/>
      </c>
      <c r="Y120" s="71"/>
      <c r="Z120" s="71"/>
      <c r="AA120" s="48" t="str">
        <f t="shared" si="22"/>
        <v/>
      </c>
      <c r="AB120" s="71"/>
    </row>
    <row r="121" spans="1:28" s="13" customFormat="1" x14ac:dyDescent="0.25">
      <c r="A121" s="56"/>
      <c r="B121" s="57"/>
      <c r="C121" s="148"/>
      <c r="D121" s="45"/>
      <c r="E121" s="51" t="str">
        <f>IF(B116="","",IF($C$4&lt;6,"","OSEBA 6"))</f>
        <v/>
      </c>
      <c r="F121" s="52" t="str">
        <f t="shared" si="21"/>
        <v/>
      </c>
      <c r="G121" s="68"/>
      <c r="H121" s="69"/>
      <c r="I121" s="70"/>
      <c r="J121" s="68"/>
      <c r="K121" s="69"/>
      <c r="L121" s="70"/>
      <c r="M121" s="68"/>
      <c r="N121" s="69"/>
      <c r="O121" s="70"/>
      <c r="P121" s="68"/>
      <c r="Q121" s="69"/>
      <c r="R121" s="70"/>
      <c r="S121" s="68"/>
      <c r="T121" s="69"/>
      <c r="U121" s="70"/>
      <c r="V121" s="150"/>
      <c r="W121" s="71"/>
      <c r="X121" s="48" t="str">
        <f t="shared" si="11"/>
        <v/>
      </c>
      <c r="Y121" s="71"/>
      <c r="Z121" s="71"/>
      <c r="AA121" s="48" t="str">
        <f t="shared" si="22"/>
        <v/>
      </c>
      <c r="AB121" s="71"/>
    </row>
    <row r="122" spans="1:28" s="13" customFormat="1" x14ac:dyDescent="0.25">
      <c r="A122" s="56"/>
      <c r="B122" s="57"/>
      <c r="C122" s="148"/>
      <c r="D122" s="45"/>
      <c r="E122" s="51" t="str">
        <f>IF(B116="","",IF($C$4&lt;7,"","OSEBA 7"))</f>
        <v/>
      </c>
      <c r="F122" s="52" t="str">
        <f t="shared" si="21"/>
        <v/>
      </c>
      <c r="G122" s="68"/>
      <c r="H122" s="69"/>
      <c r="I122" s="70"/>
      <c r="J122" s="68"/>
      <c r="K122" s="69"/>
      <c r="L122" s="70"/>
      <c r="M122" s="68"/>
      <c r="N122" s="69"/>
      <c r="O122" s="70"/>
      <c r="P122" s="68"/>
      <c r="Q122" s="69"/>
      <c r="R122" s="70"/>
      <c r="S122" s="68"/>
      <c r="T122" s="69"/>
      <c r="U122" s="70"/>
      <c r="V122" s="150"/>
      <c r="W122" s="71"/>
      <c r="X122" s="48" t="str">
        <f t="shared" si="11"/>
        <v/>
      </c>
      <c r="Y122" s="71"/>
      <c r="Z122" s="71"/>
      <c r="AA122" s="48" t="str">
        <f t="shared" si="22"/>
        <v/>
      </c>
      <c r="AB122" s="71"/>
    </row>
    <row r="123" spans="1:28" s="13" customFormat="1" x14ac:dyDescent="0.25">
      <c r="A123" s="56"/>
      <c r="B123" s="57"/>
      <c r="C123" s="148"/>
      <c r="D123" s="45"/>
      <c r="E123" s="51" t="str">
        <f>IF(B116="","",IF($C$4&lt;8,"","OSEBA 8"))</f>
        <v/>
      </c>
      <c r="F123" s="52" t="str">
        <f t="shared" si="21"/>
        <v/>
      </c>
      <c r="G123" s="68"/>
      <c r="H123" s="69"/>
      <c r="I123" s="70"/>
      <c r="J123" s="68"/>
      <c r="K123" s="69"/>
      <c r="L123" s="70"/>
      <c r="M123" s="68"/>
      <c r="N123" s="69"/>
      <c r="O123" s="70"/>
      <c r="P123" s="68"/>
      <c r="Q123" s="69"/>
      <c r="R123" s="70"/>
      <c r="S123" s="68"/>
      <c r="T123" s="69"/>
      <c r="U123" s="70"/>
      <c r="V123" s="150"/>
      <c r="W123" s="71"/>
      <c r="X123" s="48" t="str">
        <f t="shared" si="11"/>
        <v/>
      </c>
      <c r="Y123" s="71"/>
      <c r="Z123" s="71"/>
      <c r="AA123" s="48" t="str">
        <f t="shared" si="22"/>
        <v/>
      </c>
      <c r="AB123" s="71"/>
    </row>
    <row r="124" spans="1:28" s="13" customFormat="1" x14ac:dyDescent="0.25">
      <c r="A124" s="56"/>
      <c r="B124" s="57"/>
      <c r="C124" s="148"/>
      <c r="D124" s="45"/>
      <c r="E124" s="51" t="str">
        <f>IF(B116="","",IF($C$4&lt;9,"","OSEBA 9"))</f>
        <v/>
      </c>
      <c r="F124" s="52" t="str">
        <f t="shared" si="21"/>
        <v/>
      </c>
      <c r="G124" s="68"/>
      <c r="H124" s="69"/>
      <c r="I124" s="70"/>
      <c r="J124" s="68"/>
      <c r="K124" s="69"/>
      <c r="L124" s="70"/>
      <c r="M124" s="68"/>
      <c r="N124" s="69"/>
      <c r="O124" s="70"/>
      <c r="P124" s="68"/>
      <c r="Q124" s="69"/>
      <c r="R124" s="70"/>
      <c r="S124" s="68"/>
      <c r="T124" s="69"/>
      <c r="U124" s="70"/>
      <c r="V124" s="150"/>
      <c r="W124" s="71"/>
      <c r="X124" s="48" t="str">
        <f t="shared" si="11"/>
        <v/>
      </c>
      <c r="Y124" s="71"/>
      <c r="Z124" s="71"/>
      <c r="AA124" s="48" t="str">
        <f t="shared" si="22"/>
        <v/>
      </c>
      <c r="AB124" s="71"/>
    </row>
    <row r="125" spans="1:28" s="13" customFormat="1" x14ac:dyDescent="0.25">
      <c r="A125" s="58"/>
      <c r="B125" s="59"/>
      <c r="C125" s="149"/>
      <c r="D125" s="46"/>
      <c r="E125" s="151" t="str">
        <f>IF(B116="","",IF($C$4&lt;10,"","OSEBA 10"))</f>
        <v/>
      </c>
      <c r="F125" s="52" t="str">
        <f t="shared" si="21"/>
        <v/>
      </c>
      <c r="G125" s="72"/>
      <c r="H125" s="73"/>
      <c r="I125" s="74"/>
      <c r="J125" s="72"/>
      <c r="K125" s="73"/>
      <c r="L125" s="74"/>
      <c r="M125" s="72"/>
      <c r="N125" s="73"/>
      <c r="O125" s="74"/>
      <c r="P125" s="72"/>
      <c r="Q125" s="73"/>
      <c r="R125" s="74"/>
      <c r="S125" s="72"/>
      <c r="T125" s="73"/>
      <c r="U125" s="74"/>
      <c r="V125" s="75"/>
      <c r="W125" s="75"/>
      <c r="X125" s="48" t="str">
        <f t="shared" si="11"/>
        <v/>
      </c>
      <c r="Y125" s="71"/>
      <c r="Z125" s="71"/>
      <c r="AA125" s="48" t="str">
        <f t="shared" si="22"/>
        <v/>
      </c>
      <c r="AB125" s="71"/>
    </row>
    <row r="126" spans="1:28" s="13" customFormat="1" x14ac:dyDescent="0.25">
      <c r="A126" s="54" t="s">
        <v>12</v>
      </c>
      <c r="B126" s="55" t="str">
        <f>IF('DOPUSTNOST PONUDB'!B16="","",'DOPUSTNOST PONUDB'!B16)</f>
        <v/>
      </c>
      <c r="C126" s="147" t="str">
        <f>IF(B126="","",IF('DOPUSTNOST PONUDB'!D16="DA","DA","NE"))</f>
        <v/>
      </c>
      <c r="D126" s="44" t="str">
        <f>IF(B126="","",(SUM(F126:F135)+SUM(V126:V135)+SUM(W126:W135)+SUM(X126:X135)+SUM(AA126:AA135))/($C$4*($C$5+$C$7+$C$8+$C$9+$C$12)))</f>
        <v/>
      </c>
      <c r="E126" s="49" t="str">
        <f>IF(B126="","",IF($C$4&lt;1,"","OSEBA 1"))</f>
        <v/>
      </c>
      <c r="F126" s="50" t="str">
        <f>IF(E126="","",IF($C$6=0,0,IF($C$6=1,$C$5/$C$6*(G126*H126*I126),IF($C$6=2,$C$5/$C$6*((G126*H126*I126)+(J126*K126*L126)),IF($C$6=3,$C$5/$C$6*((G126*H126*I126)+(J126*K126*L126)+(M126*N126*O126)),IF($C$6=4,$C$5/$C$6*((G126*H126*I126)+(J126*K126*L126)+(M126*N126*O126)+(P126*Q126*R126)),$C$5/$C$6*((G126*H126*I126)+(J126*K126*L126)+(M126*N126*O126)+(P126*Q126*R126)+(S126*T126*U126))))))))</f>
        <v/>
      </c>
      <c r="G126" s="64"/>
      <c r="H126" s="65"/>
      <c r="I126" s="66"/>
      <c r="J126" s="64"/>
      <c r="K126" s="65"/>
      <c r="L126" s="66"/>
      <c r="M126" s="64"/>
      <c r="N126" s="65"/>
      <c r="O126" s="66"/>
      <c r="P126" s="64"/>
      <c r="Q126" s="65"/>
      <c r="R126" s="66"/>
      <c r="S126" s="64"/>
      <c r="T126" s="65"/>
      <c r="U126" s="66"/>
      <c r="V126" s="152"/>
      <c r="W126" s="67"/>
      <c r="X126" s="47" t="str">
        <f>IF(E126="","",IF((Y126*$C$10+Z126*$C$11)&gt;$C$9,$C$9,Y126*$C$10+Z126*$C$11))</f>
        <v/>
      </c>
      <c r="Y126" s="67"/>
      <c r="Z126" s="67"/>
      <c r="AA126" s="47" t="str">
        <f>IF(E126="","",IF((AB126*$C$13)&gt;$C$12,$C$12,AB126*$C$13))</f>
        <v/>
      </c>
      <c r="AB126" s="67"/>
    </row>
    <row r="127" spans="1:28" s="13" customFormat="1" x14ac:dyDescent="0.25">
      <c r="A127" s="56"/>
      <c r="B127" s="57"/>
      <c r="C127" s="148"/>
      <c r="D127" s="45"/>
      <c r="E127" s="51" t="str">
        <f>IF(B126="","",IF($C$4&lt;2,"","OSEBA 2"))</f>
        <v/>
      </c>
      <c r="F127" s="52" t="str">
        <f t="shared" ref="F127:F135" si="23">IF(E127="","",IF($C$6=0,0,IF($C$6=1,$C$5/$C$6*(G127*H127*I127),IF($C$6=2,$C$5/$C$6*((G127*H127*I127)+(J127*K127*L127)),IF($C$6=3,$C$5/$C$6*((G127*H127*I127)+(J127*K127*L127)+(M127*N127*O127)),IF($C$6=4,$C$5/$C$6*((G127*H127*I127)+(J127*K127*L127)+(M127*N127*O127)+(P127*Q127*R127)),$C$5/$C$6*((G127*H127*I127)+(J127*K127*L127)+(M127*N127*O127)+(P127*Q127*R127)+(S127*T127*U127))))))))</f>
        <v/>
      </c>
      <c r="G127" s="68"/>
      <c r="H127" s="69"/>
      <c r="I127" s="70"/>
      <c r="J127" s="68"/>
      <c r="K127" s="69"/>
      <c r="L127" s="70"/>
      <c r="M127" s="68"/>
      <c r="N127" s="69"/>
      <c r="O127" s="70"/>
      <c r="P127" s="68"/>
      <c r="Q127" s="69"/>
      <c r="R127" s="70"/>
      <c r="S127" s="68"/>
      <c r="T127" s="69"/>
      <c r="U127" s="70"/>
      <c r="V127" s="150"/>
      <c r="W127" s="71"/>
      <c r="X127" s="48" t="str">
        <f t="shared" si="11"/>
        <v/>
      </c>
      <c r="Y127" s="71"/>
      <c r="Z127" s="71"/>
      <c r="AA127" s="48" t="str">
        <f t="shared" ref="AA127:AA135" si="24">IF(E127="","",IF((AB127*$C$13)&gt;$C$12,$C$12,AB127*$C$13))</f>
        <v/>
      </c>
      <c r="AB127" s="71"/>
    </row>
    <row r="128" spans="1:28" s="13" customFormat="1" x14ac:dyDescent="0.25">
      <c r="A128" s="56"/>
      <c r="B128" s="57"/>
      <c r="C128" s="148"/>
      <c r="D128" s="45"/>
      <c r="E128" s="51" t="str">
        <f>IF(B126="","",IF($C$4&lt;3,"","OSEBA 3"))</f>
        <v/>
      </c>
      <c r="F128" s="52" t="str">
        <f t="shared" si="23"/>
        <v/>
      </c>
      <c r="G128" s="68"/>
      <c r="H128" s="69"/>
      <c r="I128" s="70"/>
      <c r="J128" s="68"/>
      <c r="K128" s="69"/>
      <c r="L128" s="70"/>
      <c r="M128" s="68"/>
      <c r="N128" s="69"/>
      <c r="O128" s="70"/>
      <c r="P128" s="68"/>
      <c r="Q128" s="69"/>
      <c r="R128" s="70"/>
      <c r="S128" s="68"/>
      <c r="T128" s="69"/>
      <c r="U128" s="70"/>
      <c r="V128" s="150"/>
      <c r="W128" s="71"/>
      <c r="X128" s="48" t="str">
        <f t="shared" si="11"/>
        <v/>
      </c>
      <c r="Y128" s="71"/>
      <c r="Z128" s="71"/>
      <c r="AA128" s="48" t="str">
        <f t="shared" si="24"/>
        <v/>
      </c>
      <c r="AB128" s="71"/>
    </row>
    <row r="129" spans="1:28" s="13" customFormat="1" x14ac:dyDescent="0.25">
      <c r="A129" s="56"/>
      <c r="B129" s="57"/>
      <c r="C129" s="148"/>
      <c r="D129" s="45"/>
      <c r="E129" s="51" t="str">
        <f>IF(B126="","",IF($C$4&lt;4,"","OSEBA 4"))</f>
        <v/>
      </c>
      <c r="F129" s="52" t="str">
        <f t="shared" si="23"/>
        <v/>
      </c>
      <c r="G129" s="68"/>
      <c r="H129" s="69"/>
      <c r="I129" s="70"/>
      <c r="J129" s="68"/>
      <c r="K129" s="69"/>
      <c r="L129" s="70"/>
      <c r="M129" s="68"/>
      <c r="N129" s="69"/>
      <c r="O129" s="70"/>
      <c r="P129" s="68"/>
      <c r="Q129" s="69"/>
      <c r="R129" s="70"/>
      <c r="S129" s="68"/>
      <c r="T129" s="69"/>
      <c r="U129" s="70"/>
      <c r="V129" s="150"/>
      <c r="W129" s="71"/>
      <c r="X129" s="48" t="str">
        <f t="shared" si="11"/>
        <v/>
      </c>
      <c r="Y129" s="71"/>
      <c r="Z129" s="71"/>
      <c r="AA129" s="48" t="str">
        <f t="shared" si="24"/>
        <v/>
      </c>
      <c r="AB129" s="71"/>
    </row>
    <row r="130" spans="1:28" s="13" customFormat="1" x14ac:dyDescent="0.25">
      <c r="A130" s="56"/>
      <c r="B130" s="57"/>
      <c r="C130" s="148"/>
      <c r="D130" s="45"/>
      <c r="E130" s="51" t="str">
        <f>IF(B126="","",IF($C$4&lt;5,"","OSEBA 5"))</f>
        <v/>
      </c>
      <c r="F130" s="52" t="str">
        <f t="shared" si="23"/>
        <v/>
      </c>
      <c r="G130" s="68"/>
      <c r="H130" s="69"/>
      <c r="I130" s="70"/>
      <c r="J130" s="68"/>
      <c r="K130" s="69"/>
      <c r="L130" s="70"/>
      <c r="M130" s="68"/>
      <c r="N130" s="69"/>
      <c r="O130" s="70"/>
      <c r="P130" s="68"/>
      <c r="Q130" s="69"/>
      <c r="R130" s="70"/>
      <c r="S130" s="68"/>
      <c r="T130" s="69"/>
      <c r="U130" s="70"/>
      <c r="V130" s="150"/>
      <c r="W130" s="71"/>
      <c r="X130" s="48" t="str">
        <f t="shared" si="11"/>
        <v/>
      </c>
      <c r="Y130" s="71"/>
      <c r="Z130" s="71"/>
      <c r="AA130" s="48" t="str">
        <f t="shared" si="24"/>
        <v/>
      </c>
      <c r="AB130" s="71"/>
    </row>
    <row r="131" spans="1:28" s="13" customFormat="1" x14ac:dyDescent="0.25">
      <c r="A131" s="56"/>
      <c r="B131" s="57"/>
      <c r="C131" s="148"/>
      <c r="D131" s="45"/>
      <c r="E131" s="51" t="str">
        <f>IF(B126="","",IF($C$4&lt;6,"","OSEBA 6"))</f>
        <v/>
      </c>
      <c r="F131" s="52" t="str">
        <f t="shared" si="23"/>
        <v/>
      </c>
      <c r="G131" s="68"/>
      <c r="H131" s="69"/>
      <c r="I131" s="70"/>
      <c r="J131" s="68"/>
      <c r="K131" s="69"/>
      <c r="L131" s="70"/>
      <c r="M131" s="68"/>
      <c r="N131" s="69"/>
      <c r="O131" s="70"/>
      <c r="P131" s="68"/>
      <c r="Q131" s="69"/>
      <c r="R131" s="70"/>
      <c r="S131" s="68"/>
      <c r="T131" s="69"/>
      <c r="U131" s="70"/>
      <c r="V131" s="150"/>
      <c r="W131" s="71"/>
      <c r="X131" s="48" t="str">
        <f t="shared" ref="X131:X135" si="25">IF(E131="","",IF((Y131*$C$10+Z131*$C$11)&gt;$C$9,$C$9,Y131*$C$10+Z131*$C$11))</f>
        <v/>
      </c>
      <c r="Y131" s="71"/>
      <c r="Z131" s="71"/>
      <c r="AA131" s="48" t="str">
        <f t="shared" si="24"/>
        <v/>
      </c>
      <c r="AB131" s="71"/>
    </row>
    <row r="132" spans="1:28" s="13" customFormat="1" x14ac:dyDescent="0.25">
      <c r="A132" s="56"/>
      <c r="B132" s="57"/>
      <c r="C132" s="148"/>
      <c r="D132" s="45"/>
      <c r="E132" s="51" t="str">
        <f>IF(B126="","",IF($C$4&lt;7,"","OSEBA 7"))</f>
        <v/>
      </c>
      <c r="F132" s="52" t="str">
        <f t="shared" si="23"/>
        <v/>
      </c>
      <c r="G132" s="68"/>
      <c r="H132" s="69"/>
      <c r="I132" s="70"/>
      <c r="J132" s="68"/>
      <c r="K132" s="69"/>
      <c r="L132" s="70"/>
      <c r="M132" s="68"/>
      <c r="N132" s="69"/>
      <c r="O132" s="70"/>
      <c r="P132" s="68"/>
      <c r="Q132" s="69"/>
      <c r="R132" s="70"/>
      <c r="S132" s="68"/>
      <c r="T132" s="69"/>
      <c r="U132" s="70"/>
      <c r="V132" s="150"/>
      <c r="W132" s="71"/>
      <c r="X132" s="48" t="str">
        <f t="shared" si="25"/>
        <v/>
      </c>
      <c r="Y132" s="71"/>
      <c r="Z132" s="71"/>
      <c r="AA132" s="48" t="str">
        <f t="shared" si="24"/>
        <v/>
      </c>
      <c r="AB132" s="71"/>
    </row>
    <row r="133" spans="1:28" s="13" customFormat="1" x14ac:dyDescent="0.25">
      <c r="A133" s="56"/>
      <c r="B133" s="57"/>
      <c r="C133" s="148"/>
      <c r="D133" s="45"/>
      <c r="E133" s="51" t="str">
        <f>IF(B126="","",IF($C$4&lt;8,"","OSEBA 8"))</f>
        <v/>
      </c>
      <c r="F133" s="52" t="str">
        <f t="shared" si="23"/>
        <v/>
      </c>
      <c r="G133" s="68"/>
      <c r="H133" s="69"/>
      <c r="I133" s="70"/>
      <c r="J133" s="68"/>
      <c r="K133" s="69"/>
      <c r="L133" s="70"/>
      <c r="M133" s="68"/>
      <c r="N133" s="69"/>
      <c r="O133" s="70"/>
      <c r="P133" s="68"/>
      <c r="Q133" s="69"/>
      <c r="R133" s="70"/>
      <c r="S133" s="68"/>
      <c r="T133" s="69"/>
      <c r="U133" s="70"/>
      <c r="V133" s="150"/>
      <c r="W133" s="71"/>
      <c r="X133" s="48" t="str">
        <f t="shared" si="25"/>
        <v/>
      </c>
      <c r="Y133" s="71"/>
      <c r="Z133" s="71"/>
      <c r="AA133" s="48" t="str">
        <f t="shared" si="24"/>
        <v/>
      </c>
      <c r="AB133" s="71"/>
    </row>
    <row r="134" spans="1:28" s="13" customFormat="1" x14ac:dyDescent="0.25">
      <c r="A134" s="56"/>
      <c r="B134" s="57"/>
      <c r="C134" s="148"/>
      <c r="D134" s="45"/>
      <c r="E134" s="51" t="str">
        <f>IF(B126="","",IF($C$4&lt;9,"","OSEBA 9"))</f>
        <v/>
      </c>
      <c r="F134" s="52" t="str">
        <f t="shared" si="23"/>
        <v/>
      </c>
      <c r="G134" s="68"/>
      <c r="H134" s="69"/>
      <c r="I134" s="70"/>
      <c r="J134" s="68"/>
      <c r="K134" s="69"/>
      <c r="L134" s="70"/>
      <c r="M134" s="68"/>
      <c r="N134" s="69"/>
      <c r="O134" s="70"/>
      <c r="P134" s="68"/>
      <c r="Q134" s="69"/>
      <c r="R134" s="70"/>
      <c r="S134" s="68"/>
      <c r="T134" s="69"/>
      <c r="U134" s="70"/>
      <c r="V134" s="150"/>
      <c r="W134" s="71"/>
      <c r="X134" s="48" t="str">
        <f t="shared" si="25"/>
        <v/>
      </c>
      <c r="Y134" s="71"/>
      <c r="Z134" s="71"/>
      <c r="AA134" s="48" t="str">
        <f t="shared" si="24"/>
        <v/>
      </c>
      <c r="AB134" s="71"/>
    </row>
    <row r="135" spans="1:28" s="13" customFormat="1" x14ac:dyDescent="0.25">
      <c r="A135" s="58"/>
      <c r="B135" s="59"/>
      <c r="C135" s="149"/>
      <c r="D135" s="46"/>
      <c r="E135" s="151" t="str">
        <f>IF(B126="","",IF($C$4&lt;10,"","OSEBA 10"))</f>
        <v/>
      </c>
      <c r="F135" s="52" t="str">
        <f t="shared" si="23"/>
        <v/>
      </c>
      <c r="G135" s="72"/>
      <c r="H135" s="73"/>
      <c r="I135" s="74"/>
      <c r="J135" s="72"/>
      <c r="K135" s="73"/>
      <c r="L135" s="74"/>
      <c r="M135" s="72"/>
      <c r="N135" s="73"/>
      <c r="O135" s="74"/>
      <c r="P135" s="72"/>
      <c r="Q135" s="73"/>
      <c r="R135" s="74"/>
      <c r="S135" s="72"/>
      <c r="T135" s="73"/>
      <c r="U135" s="74"/>
      <c r="V135" s="75"/>
      <c r="W135" s="75"/>
      <c r="X135" s="48" t="str">
        <f t="shared" si="25"/>
        <v/>
      </c>
      <c r="Y135" s="71"/>
      <c r="Z135" s="71"/>
      <c r="AA135" s="48" t="str">
        <f t="shared" si="24"/>
        <v/>
      </c>
      <c r="AB135" s="71"/>
    </row>
    <row r="136" spans="1:28" s="13" customFormat="1" x14ac:dyDescent="0.25">
      <c r="A136" s="54" t="s">
        <v>13</v>
      </c>
      <c r="B136" s="55" t="str">
        <f>IF('DOPUSTNOST PONUDB'!B17="","",'DOPUSTNOST PONUDB'!B17)</f>
        <v/>
      </c>
      <c r="C136" s="147" t="str">
        <f>IF(B136="","",IF('DOPUSTNOST PONUDB'!D17="DA","DA","NE"))</f>
        <v/>
      </c>
      <c r="D136" s="44" t="str">
        <f>IF(B136="","",(SUM(F136:F145)+SUM(V136:V145)+SUM(W136:W145)+SUM(X136:X145)+SUM(AA136:AA145))/($C$4*($C$5+$C$7+$C$8+$C$9+$C$12)))</f>
        <v/>
      </c>
      <c r="E136" s="49" t="str">
        <f>IF(B136="","",IF($C$4&lt;1,"","OSEBA 1"))</f>
        <v/>
      </c>
      <c r="F136" s="50" t="str">
        <f>IF(E136="","",IF($C$6=0,0,IF($C$6=1,$C$5/$C$6*(G136*H136*I136),IF($C$6=2,$C$5/$C$6*((G136*H136*I136)+(J136*K136*L136)),IF($C$6=3,$C$5/$C$6*((G136*H136*I136)+(J136*K136*L136)+(M136*N136*O136)),IF($C$6=4,$C$5/$C$6*((G136*H136*I136)+(J136*K136*L136)+(M136*N136*O136)+(P136*Q136*R136)),$C$5/$C$6*((G136*H136*I136)+(J136*K136*L136)+(M136*N136*O136)+(P136*Q136*R136)+(S136*T136*U136))))))))</f>
        <v/>
      </c>
      <c r="G136" s="64"/>
      <c r="H136" s="65"/>
      <c r="I136" s="66"/>
      <c r="J136" s="64"/>
      <c r="K136" s="65"/>
      <c r="L136" s="66"/>
      <c r="M136" s="64"/>
      <c r="N136" s="65"/>
      <c r="O136" s="66"/>
      <c r="P136" s="64"/>
      <c r="Q136" s="65"/>
      <c r="R136" s="66"/>
      <c r="S136" s="64"/>
      <c r="T136" s="65"/>
      <c r="U136" s="66"/>
      <c r="V136" s="152"/>
      <c r="W136" s="67"/>
      <c r="X136" s="47" t="str">
        <f>IF(E136="","",IF((Y136*$C$10+Z136*$C$11)&gt;$C$9,$C$9,Y136*$C$10+Z136*$C$11))</f>
        <v/>
      </c>
      <c r="Y136" s="67"/>
      <c r="Z136" s="67"/>
      <c r="AA136" s="47" t="str">
        <f>IF(E136="","",IF((AB136*$C$13)&gt;$C$12,$C$12,AB136*$C$13))</f>
        <v/>
      </c>
      <c r="AB136" s="67"/>
    </row>
    <row r="137" spans="1:28" s="13" customFormat="1" x14ac:dyDescent="0.25">
      <c r="A137" s="56"/>
      <c r="B137" s="57"/>
      <c r="C137" s="148"/>
      <c r="D137" s="45"/>
      <c r="E137" s="51" t="str">
        <f>IF(B136="","",IF($C$4&lt;2,"","OSEBA 2"))</f>
        <v/>
      </c>
      <c r="F137" s="52" t="str">
        <f t="shared" ref="F137:F145" si="26">IF(E137="","",IF($C$6=0,0,IF($C$6=1,$C$5/$C$6*(G137*H137*I137),IF($C$6=2,$C$5/$C$6*((G137*H137*I137)+(J137*K137*L137)),IF($C$6=3,$C$5/$C$6*((G137*H137*I137)+(J137*K137*L137)+(M137*N137*O137)),IF($C$6=4,$C$5/$C$6*((G137*H137*I137)+(J137*K137*L137)+(M137*N137*O137)+(P137*Q137*R137)),$C$5/$C$6*((G137*H137*I137)+(J137*K137*L137)+(M137*N137*O137)+(P137*Q137*R137)+(S137*T137*U137))))))))</f>
        <v/>
      </c>
      <c r="G137" s="68"/>
      <c r="H137" s="69"/>
      <c r="I137" s="70"/>
      <c r="J137" s="68"/>
      <c r="K137" s="69"/>
      <c r="L137" s="70"/>
      <c r="M137" s="68"/>
      <c r="N137" s="69"/>
      <c r="O137" s="70"/>
      <c r="P137" s="68"/>
      <c r="Q137" s="69"/>
      <c r="R137" s="70"/>
      <c r="S137" s="68"/>
      <c r="T137" s="69"/>
      <c r="U137" s="70"/>
      <c r="V137" s="150"/>
      <c r="W137" s="71"/>
      <c r="X137" s="48" t="str">
        <f t="shared" ref="X137:X145" si="27">IF(E137="","",IF((Y137*$C$10+Z137*$C$11)&gt;$C$9,$C$9,Y137*$C$10+Z137*$C$11))</f>
        <v/>
      </c>
      <c r="Y137" s="71"/>
      <c r="Z137" s="71"/>
      <c r="AA137" s="48" t="str">
        <f t="shared" ref="AA137:AA145" si="28">IF(E137="","",IF((AB137*$C$13)&gt;$C$12,$C$12,AB137*$C$13))</f>
        <v/>
      </c>
      <c r="AB137" s="71"/>
    </row>
    <row r="138" spans="1:28" s="13" customFormat="1" x14ac:dyDescent="0.25">
      <c r="A138" s="56"/>
      <c r="B138" s="57"/>
      <c r="C138" s="148"/>
      <c r="D138" s="45"/>
      <c r="E138" s="51" t="str">
        <f>IF(B136="","",IF($C$4&lt;3,"","OSEBA 3"))</f>
        <v/>
      </c>
      <c r="F138" s="52" t="str">
        <f t="shared" si="26"/>
        <v/>
      </c>
      <c r="G138" s="68"/>
      <c r="H138" s="69"/>
      <c r="I138" s="70"/>
      <c r="J138" s="68"/>
      <c r="K138" s="69"/>
      <c r="L138" s="70"/>
      <c r="M138" s="68"/>
      <c r="N138" s="69"/>
      <c r="O138" s="70"/>
      <c r="P138" s="68"/>
      <c r="Q138" s="69"/>
      <c r="R138" s="70"/>
      <c r="S138" s="68"/>
      <c r="T138" s="69"/>
      <c r="U138" s="70"/>
      <c r="V138" s="150"/>
      <c r="W138" s="71"/>
      <c r="X138" s="48" t="str">
        <f t="shared" si="27"/>
        <v/>
      </c>
      <c r="Y138" s="71"/>
      <c r="Z138" s="71"/>
      <c r="AA138" s="48" t="str">
        <f t="shared" si="28"/>
        <v/>
      </c>
      <c r="AB138" s="71"/>
    </row>
    <row r="139" spans="1:28" s="13" customFormat="1" x14ac:dyDescent="0.25">
      <c r="A139" s="56"/>
      <c r="B139" s="57"/>
      <c r="C139" s="148"/>
      <c r="D139" s="45"/>
      <c r="E139" s="51" t="str">
        <f>IF(B136="","",IF($C$4&lt;4,"","OSEBA 4"))</f>
        <v/>
      </c>
      <c r="F139" s="52" t="str">
        <f t="shared" si="26"/>
        <v/>
      </c>
      <c r="G139" s="68"/>
      <c r="H139" s="69"/>
      <c r="I139" s="70"/>
      <c r="J139" s="68"/>
      <c r="K139" s="69"/>
      <c r="L139" s="70"/>
      <c r="M139" s="68"/>
      <c r="N139" s="69"/>
      <c r="O139" s="70"/>
      <c r="P139" s="68"/>
      <c r="Q139" s="69"/>
      <c r="R139" s="70"/>
      <c r="S139" s="68"/>
      <c r="T139" s="69"/>
      <c r="U139" s="70"/>
      <c r="V139" s="150"/>
      <c r="W139" s="71"/>
      <c r="X139" s="48" t="str">
        <f t="shared" si="27"/>
        <v/>
      </c>
      <c r="Y139" s="71"/>
      <c r="Z139" s="71"/>
      <c r="AA139" s="48" t="str">
        <f t="shared" si="28"/>
        <v/>
      </c>
      <c r="AB139" s="71"/>
    </row>
    <row r="140" spans="1:28" s="13" customFormat="1" x14ac:dyDescent="0.25">
      <c r="A140" s="56"/>
      <c r="B140" s="57"/>
      <c r="C140" s="148"/>
      <c r="D140" s="45"/>
      <c r="E140" s="51" t="str">
        <f>IF(B136="","",IF($C$4&lt;5,"","OSEBA 5"))</f>
        <v/>
      </c>
      <c r="F140" s="52" t="str">
        <f t="shared" si="26"/>
        <v/>
      </c>
      <c r="G140" s="68"/>
      <c r="H140" s="69"/>
      <c r="I140" s="70"/>
      <c r="J140" s="68"/>
      <c r="K140" s="69"/>
      <c r="L140" s="70"/>
      <c r="M140" s="68"/>
      <c r="N140" s="69"/>
      <c r="O140" s="70"/>
      <c r="P140" s="68"/>
      <c r="Q140" s="69"/>
      <c r="R140" s="70"/>
      <c r="S140" s="68"/>
      <c r="T140" s="69"/>
      <c r="U140" s="70"/>
      <c r="V140" s="150"/>
      <c r="W140" s="71"/>
      <c r="X140" s="48" t="str">
        <f t="shared" si="27"/>
        <v/>
      </c>
      <c r="Y140" s="71"/>
      <c r="Z140" s="71"/>
      <c r="AA140" s="48" t="str">
        <f t="shared" si="28"/>
        <v/>
      </c>
      <c r="AB140" s="71"/>
    </row>
    <row r="141" spans="1:28" s="13" customFormat="1" x14ac:dyDescent="0.25">
      <c r="A141" s="56"/>
      <c r="B141" s="57"/>
      <c r="C141" s="148"/>
      <c r="D141" s="45"/>
      <c r="E141" s="51" t="str">
        <f>IF(B136="","",IF($C$4&lt;6,"","OSEBA 6"))</f>
        <v/>
      </c>
      <c r="F141" s="52" t="str">
        <f t="shared" si="26"/>
        <v/>
      </c>
      <c r="G141" s="68"/>
      <c r="H141" s="69"/>
      <c r="I141" s="70"/>
      <c r="J141" s="68"/>
      <c r="K141" s="69"/>
      <c r="L141" s="70"/>
      <c r="M141" s="68"/>
      <c r="N141" s="69"/>
      <c r="O141" s="70"/>
      <c r="P141" s="68"/>
      <c r="Q141" s="69"/>
      <c r="R141" s="70"/>
      <c r="S141" s="68"/>
      <c r="T141" s="69"/>
      <c r="U141" s="70"/>
      <c r="V141" s="150"/>
      <c r="W141" s="71"/>
      <c r="X141" s="48" t="str">
        <f t="shared" si="27"/>
        <v/>
      </c>
      <c r="Y141" s="71"/>
      <c r="Z141" s="71"/>
      <c r="AA141" s="48" t="str">
        <f t="shared" si="28"/>
        <v/>
      </c>
      <c r="AB141" s="71"/>
    </row>
    <row r="142" spans="1:28" s="13" customFormat="1" x14ac:dyDescent="0.25">
      <c r="A142" s="56"/>
      <c r="B142" s="57"/>
      <c r="C142" s="148"/>
      <c r="D142" s="45"/>
      <c r="E142" s="51" t="str">
        <f>IF(B136="","",IF($C$4&lt;7,"","OSEBA 7"))</f>
        <v/>
      </c>
      <c r="F142" s="52" t="str">
        <f t="shared" si="26"/>
        <v/>
      </c>
      <c r="G142" s="68"/>
      <c r="H142" s="69"/>
      <c r="I142" s="70"/>
      <c r="J142" s="68"/>
      <c r="K142" s="69"/>
      <c r="L142" s="70"/>
      <c r="M142" s="68"/>
      <c r="N142" s="69"/>
      <c r="O142" s="70"/>
      <c r="P142" s="68"/>
      <c r="Q142" s="69"/>
      <c r="R142" s="70"/>
      <c r="S142" s="68"/>
      <c r="T142" s="69"/>
      <c r="U142" s="70"/>
      <c r="V142" s="150"/>
      <c r="W142" s="71"/>
      <c r="X142" s="48" t="str">
        <f t="shared" si="27"/>
        <v/>
      </c>
      <c r="Y142" s="71"/>
      <c r="Z142" s="71"/>
      <c r="AA142" s="48" t="str">
        <f t="shared" si="28"/>
        <v/>
      </c>
      <c r="AB142" s="71"/>
    </row>
    <row r="143" spans="1:28" s="13" customFormat="1" x14ac:dyDescent="0.25">
      <c r="A143" s="56"/>
      <c r="B143" s="57"/>
      <c r="C143" s="148"/>
      <c r="D143" s="45"/>
      <c r="E143" s="51" t="str">
        <f>IF(B136="","",IF($C$4&lt;8,"","OSEBA 8"))</f>
        <v/>
      </c>
      <c r="F143" s="52" t="str">
        <f t="shared" si="26"/>
        <v/>
      </c>
      <c r="G143" s="68"/>
      <c r="H143" s="69"/>
      <c r="I143" s="70"/>
      <c r="J143" s="68"/>
      <c r="K143" s="69"/>
      <c r="L143" s="70"/>
      <c r="M143" s="68"/>
      <c r="N143" s="69"/>
      <c r="O143" s="70"/>
      <c r="P143" s="68"/>
      <c r="Q143" s="69"/>
      <c r="R143" s="70"/>
      <c r="S143" s="68"/>
      <c r="T143" s="69"/>
      <c r="U143" s="70"/>
      <c r="V143" s="150"/>
      <c r="W143" s="71"/>
      <c r="X143" s="48" t="str">
        <f t="shared" si="27"/>
        <v/>
      </c>
      <c r="Y143" s="71"/>
      <c r="Z143" s="71"/>
      <c r="AA143" s="48" t="str">
        <f t="shared" si="28"/>
        <v/>
      </c>
      <c r="AB143" s="71"/>
    </row>
    <row r="144" spans="1:28" s="13" customFormat="1" x14ac:dyDescent="0.25">
      <c r="A144" s="56"/>
      <c r="B144" s="57"/>
      <c r="C144" s="148"/>
      <c r="D144" s="45"/>
      <c r="E144" s="51" t="str">
        <f>IF(B136="","",IF($C$4&lt;9,"","OSEBA 9"))</f>
        <v/>
      </c>
      <c r="F144" s="52" t="str">
        <f t="shared" si="26"/>
        <v/>
      </c>
      <c r="G144" s="68"/>
      <c r="H144" s="69"/>
      <c r="I144" s="70"/>
      <c r="J144" s="68"/>
      <c r="K144" s="69"/>
      <c r="L144" s="70"/>
      <c r="M144" s="68"/>
      <c r="N144" s="69"/>
      <c r="O144" s="70"/>
      <c r="P144" s="68"/>
      <c r="Q144" s="69"/>
      <c r="R144" s="70"/>
      <c r="S144" s="68"/>
      <c r="T144" s="69"/>
      <c r="U144" s="70"/>
      <c r="V144" s="150"/>
      <c r="W144" s="71"/>
      <c r="X144" s="48" t="str">
        <f t="shared" si="27"/>
        <v/>
      </c>
      <c r="Y144" s="71"/>
      <c r="Z144" s="71"/>
      <c r="AA144" s="48" t="str">
        <f t="shared" si="28"/>
        <v/>
      </c>
      <c r="AB144" s="71"/>
    </row>
    <row r="145" spans="1:28" s="13" customFormat="1" x14ac:dyDescent="0.25">
      <c r="A145" s="58"/>
      <c r="B145" s="59"/>
      <c r="C145" s="149"/>
      <c r="D145" s="46"/>
      <c r="E145" s="151" t="str">
        <f>IF(B136="","",IF($C$4&lt;10,"","OSEBA 10"))</f>
        <v/>
      </c>
      <c r="F145" s="52" t="str">
        <f t="shared" si="26"/>
        <v/>
      </c>
      <c r="G145" s="72"/>
      <c r="H145" s="73"/>
      <c r="I145" s="74"/>
      <c r="J145" s="72"/>
      <c r="K145" s="73"/>
      <c r="L145" s="74"/>
      <c r="M145" s="72"/>
      <c r="N145" s="73"/>
      <c r="O145" s="74"/>
      <c r="P145" s="72"/>
      <c r="Q145" s="73"/>
      <c r="R145" s="74"/>
      <c r="S145" s="72"/>
      <c r="T145" s="73"/>
      <c r="U145" s="74"/>
      <c r="V145" s="75"/>
      <c r="W145" s="75"/>
      <c r="X145" s="48" t="str">
        <f t="shared" si="27"/>
        <v/>
      </c>
      <c r="Y145" s="71"/>
      <c r="Z145" s="71"/>
      <c r="AA145" s="48" t="str">
        <f t="shared" si="28"/>
        <v/>
      </c>
      <c r="AB145" s="71"/>
    </row>
    <row r="146" spans="1:28" s="13" customFormat="1" x14ac:dyDescent="0.25">
      <c r="A146" s="54" t="s">
        <v>14</v>
      </c>
      <c r="B146" s="55" t="str">
        <f>IF('DOPUSTNOST PONUDB'!B18="","",'DOPUSTNOST PONUDB'!B18)</f>
        <v/>
      </c>
      <c r="C146" s="147" t="str">
        <f>IF(B146="","",IF('DOPUSTNOST PONUDB'!D18="DA","DA","NE"))</f>
        <v/>
      </c>
      <c r="D146" s="44" t="str">
        <f>IF(B146="","",(SUM(F146:F155)+SUM(V146:V155)+SUM(W146:W155)+SUM(X146:X155)+SUM(AA146:AA155))/($C$4*($C$5+$C$7+$C$8+$C$9+$C$12)))</f>
        <v/>
      </c>
      <c r="E146" s="49" t="str">
        <f>IF(B146="","",IF($C$4&lt;1,"","OSEBA 1"))</f>
        <v/>
      </c>
      <c r="F146" s="50" t="str">
        <f>IF(E146="","",IF($C$6=0,0,IF($C$6=1,$C$5/$C$6*(G146*H146*I146),IF($C$6=2,$C$5/$C$6*((G146*H146*I146)+(J146*K146*L146)),IF($C$6=3,$C$5/$C$6*((G146*H146*I146)+(J146*K146*L146)+(M146*N146*O146)),IF($C$6=4,$C$5/$C$6*((G146*H146*I146)+(J146*K146*L146)+(M146*N146*O146)+(P146*Q146*R146)),$C$5/$C$6*((G146*H146*I146)+(J146*K146*L146)+(M146*N146*O146)+(P146*Q146*R146)+(S146*T146*U146))))))))</f>
        <v/>
      </c>
      <c r="G146" s="64"/>
      <c r="H146" s="65"/>
      <c r="I146" s="66"/>
      <c r="J146" s="64"/>
      <c r="K146" s="65"/>
      <c r="L146" s="66"/>
      <c r="M146" s="64"/>
      <c r="N146" s="65"/>
      <c r="O146" s="66"/>
      <c r="P146" s="64"/>
      <c r="Q146" s="65"/>
      <c r="R146" s="66"/>
      <c r="S146" s="64"/>
      <c r="T146" s="65"/>
      <c r="U146" s="66"/>
      <c r="V146" s="152"/>
      <c r="W146" s="67"/>
      <c r="X146" s="47" t="str">
        <f>IF(E146="","",IF((Y146*$C$10+Z146*$C$11)&gt;$C$9,$C$9,Y146*$C$10+Z146*$C$11))</f>
        <v/>
      </c>
      <c r="Y146" s="67"/>
      <c r="Z146" s="67"/>
      <c r="AA146" s="47" t="str">
        <f>IF(E146="","",IF((AB146*$C$13)&gt;$C$12,$C$12,AB146*$C$13))</f>
        <v/>
      </c>
      <c r="AB146" s="67"/>
    </row>
    <row r="147" spans="1:28" s="13" customFormat="1" x14ac:dyDescent="0.25">
      <c r="A147" s="56"/>
      <c r="B147" s="57"/>
      <c r="C147" s="148"/>
      <c r="D147" s="45"/>
      <c r="E147" s="51" t="str">
        <f>IF(B146="","",IF($C$4&lt;2,"","OSEBA 2"))</f>
        <v/>
      </c>
      <c r="F147" s="52" t="str">
        <f t="shared" ref="F147:F155" si="29">IF(E147="","",IF($C$6=0,0,IF($C$6=1,$C$5/$C$6*(G147*H147*I147),IF($C$6=2,$C$5/$C$6*((G147*H147*I147)+(J147*K147*L147)),IF($C$6=3,$C$5/$C$6*((G147*H147*I147)+(J147*K147*L147)+(M147*N147*O147)),IF($C$6=4,$C$5/$C$6*((G147*H147*I147)+(J147*K147*L147)+(M147*N147*O147)+(P147*Q147*R147)),$C$5/$C$6*((G147*H147*I147)+(J147*K147*L147)+(M147*N147*O147)+(P147*Q147*R147)+(S147*T147*U147))))))))</f>
        <v/>
      </c>
      <c r="G147" s="68"/>
      <c r="H147" s="69"/>
      <c r="I147" s="70"/>
      <c r="J147" s="68"/>
      <c r="K147" s="69"/>
      <c r="L147" s="70"/>
      <c r="M147" s="68"/>
      <c r="N147" s="69"/>
      <c r="O147" s="70"/>
      <c r="P147" s="68"/>
      <c r="Q147" s="69"/>
      <c r="R147" s="70"/>
      <c r="S147" s="68"/>
      <c r="T147" s="69"/>
      <c r="U147" s="70"/>
      <c r="V147" s="150"/>
      <c r="W147" s="71"/>
      <c r="X147" s="48" t="str">
        <f t="shared" ref="X147:X155" si="30">IF(E147="","",IF((Y147*$C$10+Z147*$C$11)&gt;$C$9,$C$9,Y147*$C$10+Z147*$C$11))</f>
        <v/>
      </c>
      <c r="Y147" s="71"/>
      <c r="Z147" s="71"/>
      <c r="AA147" s="48" t="str">
        <f t="shared" ref="AA147:AA155" si="31">IF(E147="","",IF((AB147*$C$13)&gt;$C$12,$C$12,AB147*$C$13))</f>
        <v/>
      </c>
      <c r="AB147" s="71"/>
    </row>
    <row r="148" spans="1:28" s="13" customFormat="1" x14ac:dyDescent="0.25">
      <c r="A148" s="56"/>
      <c r="B148" s="57"/>
      <c r="C148" s="148"/>
      <c r="D148" s="45"/>
      <c r="E148" s="51" t="str">
        <f>IF(B146="","",IF($C$4&lt;3,"","OSEBA 3"))</f>
        <v/>
      </c>
      <c r="F148" s="52" t="str">
        <f t="shared" si="29"/>
        <v/>
      </c>
      <c r="G148" s="68"/>
      <c r="H148" s="69"/>
      <c r="I148" s="70"/>
      <c r="J148" s="68"/>
      <c r="K148" s="69"/>
      <c r="L148" s="70"/>
      <c r="M148" s="68"/>
      <c r="N148" s="69"/>
      <c r="O148" s="70"/>
      <c r="P148" s="68"/>
      <c r="Q148" s="69"/>
      <c r="R148" s="70"/>
      <c r="S148" s="68"/>
      <c r="T148" s="69"/>
      <c r="U148" s="70"/>
      <c r="V148" s="150"/>
      <c r="W148" s="71"/>
      <c r="X148" s="48" t="str">
        <f t="shared" si="30"/>
        <v/>
      </c>
      <c r="Y148" s="71"/>
      <c r="Z148" s="71"/>
      <c r="AA148" s="48" t="str">
        <f t="shared" si="31"/>
        <v/>
      </c>
      <c r="AB148" s="71"/>
    </row>
    <row r="149" spans="1:28" s="13" customFormat="1" x14ac:dyDescent="0.25">
      <c r="A149" s="56"/>
      <c r="B149" s="57"/>
      <c r="C149" s="148"/>
      <c r="D149" s="45"/>
      <c r="E149" s="51" t="str">
        <f>IF(B146="","",IF($C$4&lt;4,"","OSEBA 4"))</f>
        <v/>
      </c>
      <c r="F149" s="52" t="str">
        <f t="shared" si="29"/>
        <v/>
      </c>
      <c r="G149" s="68"/>
      <c r="H149" s="69"/>
      <c r="I149" s="70"/>
      <c r="J149" s="68"/>
      <c r="K149" s="69"/>
      <c r="L149" s="70"/>
      <c r="M149" s="68"/>
      <c r="N149" s="69"/>
      <c r="O149" s="70"/>
      <c r="P149" s="68"/>
      <c r="Q149" s="69"/>
      <c r="R149" s="70"/>
      <c r="S149" s="68"/>
      <c r="T149" s="69"/>
      <c r="U149" s="70"/>
      <c r="V149" s="150"/>
      <c r="W149" s="71"/>
      <c r="X149" s="48" t="str">
        <f t="shared" si="30"/>
        <v/>
      </c>
      <c r="Y149" s="71"/>
      <c r="Z149" s="71"/>
      <c r="AA149" s="48" t="str">
        <f t="shared" si="31"/>
        <v/>
      </c>
      <c r="AB149" s="71"/>
    </row>
    <row r="150" spans="1:28" s="13" customFormat="1" x14ac:dyDescent="0.25">
      <c r="A150" s="56"/>
      <c r="B150" s="57"/>
      <c r="C150" s="148"/>
      <c r="D150" s="45"/>
      <c r="E150" s="51" t="str">
        <f>IF(B146="","",IF($C$4&lt;5,"","OSEBA 5"))</f>
        <v/>
      </c>
      <c r="F150" s="52" t="str">
        <f t="shared" si="29"/>
        <v/>
      </c>
      <c r="G150" s="68"/>
      <c r="H150" s="69"/>
      <c r="I150" s="70"/>
      <c r="J150" s="68"/>
      <c r="K150" s="69"/>
      <c r="L150" s="70"/>
      <c r="M150" s="68"/>
      <c r="N150" s="69"/>
      <c r="O150" s="70"/>
      <c r="P150" s="68"/>
      <c r="Q150" s="69"/>
      <c r="R150" s="70"/>
      <c r="S150" s="68"/>
      <c r="T150" s="69"/>
      <c r="U150" s="70"/>
      <c r="V150" s="150"/>
      <c r="W150" s="71"/>
      <c r="X150" s="48" t="str">
        <f t="shared" si="30"/>
        <v/>
      </c>
      <c r="Y150" s="71"/>
      <c r="Z150" s="71"/>
      <c r="AA150" s="48" t="str">
        <f t="shared" si="31"/>
        <v/>
      </c>
      <c r="AB150" s="71"/>
    </row>
    <row r="151" spans="1:28" s="13" customFormat="1" x14ac:dyDescent="0.25">
      <c r="A151" s="56"/>
      <c r="B151" s="57"/>
      <c r="C151" s="148"/>
      <c r="D151" s="45"/>
      <c r="E151" s="51" t="str">
        <f>IF(B146="","",IF($C$4&lt;6,"","OSEBA 6"))</f>
        <v/>
      </c>
      <c r="F151" s="52" t="str">
        <f t="shared" si="29"/>
        <v/>
      </c>
      <c r="G151" s="68"/>
      <c r="H151" s="69"/>
      <c r="I151" s="70"/>
      <c r="J151" s="68"/>
      <c r="K151" s="69"/>
      <c r="L151" s="70"/>
      <c r="M151" s="68"/>
      <c r="N151" s="69"/>
      <c r="O151" s="70"/>
      <c r="P151" s="68"/>
      <c r="Q151" s="69"/>
      <c r="R151" s="70"/>
      <c r="S151" s="68"/>
      <c r="T151" s="69"/>
      <c r="U151" s="70"/>
      <c r="V151" s="150"/>
      <c r="W151" s="71"/>
      <c r="X151" s="48" t="str">
        <f t="shared" si="30"/>
        <v/>
      </c>
      <c r="Y151" s="71"/>
      <c r="Z151" s="71"/>
      <c r="AA151" s="48" t="str">
        <f t="shared" si="31"/>
        <v/>
      </c>
      <c r="AB151" s="71"/>
    </row>
    <row r="152" spans="1:28" s="13" customFormat="1" x14ac:dyDescent="0.25">
      <c r="A152" s="56"/>
      <c r="B152" s="57"/>
      <c r="C152" s="148"/>
      <c r="D152" s="45"/>
      <c r="E152" s="51" t="str">
        <f>IF(B146="","",IF($C$4&lt;7,"","OSEBA 7"))</f>
        <v/>
      </c>
      <c r="F152" s="52" t="str">
        <f t="shared" si="29"/>
        <v/>
      </c>
      <c r="G152" s="68"/>
      <c r="H152" s="69"/>
      <c r="I152" s="70"/>
      <c r="J152" s="68"/>
      <c r="K152" s="69"/>
      <c r="L152" s="70"/>
      <c r="M152" s="68"/>
      <c r="N152" s="69"/>
      <c r="O152" s="70"/>
      <c r="P152" s="68"/>
      <c r="Q152" s="69"/>
      <c r="R152" s="70"/>
      <c r="S152" s="68"/>
      <c r="T152" s="69"/>
      <c r="U152" s="70"/>
      <c r="V152" s="150"/>
      <c r="W152" s="71"/>
      <c r="X152" s="48" t="str">
        <f t="shared" si="30"/>
        <v/>
      </c>
      <c r="Y152" s="71"/>
      <c r="Z152" s="71"/>
      <c r="AA152" s="48" t="str">
        <f t="shared" si="31"/>
        <v/>
      </c>
      <c r="AB152" s="71"/>
    </row>
    <row r="153" spans="1:28" s="13" customFormat="1" x14ac:dyDescent="0.25">
      <c r="A153" s="56"/>
      <c r="B153" s="57"/>
      <c r="C153" s="148"/>
      <c r="D153" s="45"/>
      <c r="E153" s="51" t="str">
        <f>IF(B146="","",IF($C$4&lt;8,"","OSEBA 8"))</f>
        <v/>
      </c>
      <c r="F153" s="52" t="str">
        <f t="shared" si="29"/>
        <v/>
      </c>
      <c r="G153" s="68"/>
      <c r="H153" s="69"/>
      <c r="I153" s="70"/>
      <c r="J153" s="68"/>
      <c r="K153" s="69"/>
      <c r="L153" s="70"/>
      <c r="M153" s="68"/>
      <c r="N153" s="69"/>
      <c r="O153" s="70"/>
      <c r="P153" s="68"/>
      <c r="Q153" s="69"/>
      <c r="R153" s="70"/>
      <c r="S153" s="68"/>
      <c r="T153" s="69"/>
      <c r="U153" s="70"/>
      <c r="V153" s="150"/>
      <c r="W153" s="71"/>
      <c r="X153" s="48" t="str">
        <f t="shared" si="30"/>
        <v/>
      </c>
      <c r="Y153" s="71"/>
      <c r="Z153" s="71"/>
      <c r="AA153" s="48" t="str">
        <f t="shared" si="31"/>
        <v/>
      </c>
      <c r="AB153" s="71"/>
    </row>
    <row r="154" spans="1:28" s="13" customFormat="1" x14ac:dyDescent="0.25">
      <c r="A154" s="56"/>
      <c r="B154" s="57"/>
      <c r="C154" s="148"/>
      <c r="D154" s="45"/>
      <c r="E154" s="51" t="str">
        <f>IF(B146="","",IF($C$4&lt;9,"","OSEBA 9"))</f>
        <v/>
      </c>
      <c r="F154" s="52" t="str">
        <f t="shared" si="29"/>
        <v/>
      </c>
      <c r="G154" s="68"/>
      <c r="H154" s="69"/>
      <c r="I154" s="70"/>
      <c r="J154" s="68"/>
      <c r="K154" s="69"/>
      <c r="L154" s="70"/>
      <c r="M154" s="68"/>
      <c r="N154" s="69"/>
      <c r="O154" s="70"/>
      <c r="P154" s="68"/>
      <c r="Q154" s="69"/>
      <c r="R154" s="70"/>
      <c r="S154" s="68"/>
      <c r="T154" s="69"/>
      <c r="U154" s="70"/>
      <c r="V154" s="150"/>
      <c r="W154" s="71"/>
      <c r="X154" s="48" t="str">
        <f t="shared" si="30"/>
        <v/>
      </c>
      <c r="Y154" s="71"/>
      <c r="Z154" s="71"/>
      <c r="AA154" s="48" t="str">
        <f t="shared" si="31"/>
        <v/>
      </c>
      <c r="AB154" s="71"/>
    </row>
    <row r="155" spans="1:28" s="13" customFormat="1" x14ac:dyDescent="0.25">
      <c r="A155" s="58"/>
      <c r="B155" s="59"/>
      <c r="C155" s="149"/>
      <c r="D155" s="46"/>
      <c r="E155" s="151" t="str">
        <f>IF(B146="","",IF($C$4&lt;10,"","OSEBA 10"))</f>
        <v/>
      </c>
      <c r="F155" s="52" t="str">
        <f t="shared" si="29"/>
        <v/>
      </c>
      <c r="G155" s="72"/>
      <c r="H155" s="73"/>
      <c r="I155" s="74"/>
      <c r="J155" s="72"/>
      <c r="K155" s="73"/>
      <c r="L155" s="74"/>
      <c r="M155" s="72"/>
      <c r="N155" s="73"/>
      <c r="O155" s="74"/>
      <c r="P155" s="72"/>
      <c r="Q155" s="73"/>
      <c r="R155" s="74"/>
      <c r="S155" s="72"/>
      <c r="T155" s="73"/>
      <c r="U155" s="74"/>
      <c r="V155" s="75"/>
      <c r="W155" s="75"/>
      <c r="X155" s="48" t="str">
        <f t="shared" si="30"/>
        <v/>
      </c>
      <c r="Y155" s="71"/>
      <c r="Z155" s="71"/>
      <c r="AA155" s="48" t="str">
        <f t="shared" si="31"/>
        <v/>
      </c>
      <c r="AB155" s="71"/>
    </row>
    <row r="156" spans="1:28" s="13" customFormat="1" x14ac:dyDescent="0.25">
      <c r="A156" s="54" t="s">
        <v>15</v>
      </c>
      <c r="B156" s="55" t="str">
        <f>IF('DOPUSTNOST PONUDB'!B19="","",'DOPUSTNOST PONUDB'!B19)</f>
        <v/>
      </c>
      <c r="C156" s="147" t="str">
        <f>IF(B156="","",IF('DOPUSTNOST PONUDB'!D19="DA","DA","NE"))</f>
        <v/>
      </c>
      <c r="D156" s="44" t="str">
        <f>IF(B156="","",(SUM(F156:F165)+SUM(V156:V165)+SUM(W156:W165)+SUM(X156:X165)+SUM(AA156:AA165))/($C$4*($C$5+$C$7+$C$8+$C$9+$C$12)))</f>
        <v/>
      </c>
      <c r="E156" s="49" t="str">
        <f>IF(B156="","",IF($C$4&lt;1,"","OSEBA 1"))</f>
        <v/>
      </c>
      <c r="F156" s="50" t="str">
        <f>IF(E156="","",IF($C$6=0,0,IF($C$6=1,$C$5/$C$6*(G156*H156*I156),IF($C$6=2,$C$5/$C$6*((G156*H156*I156)+(J156*K156*L156)),IF($C$6=3,$C$5/$C$6*((G156*H156*I156)+(J156*K156*L156)+(M156*N156*O156)),IF($C$6=4,$C$5/$C$6*((G156*H156*I156)+(J156*K156*L156)+(M156*N156*O156)+(P156*Q156*R156)),$C$5/$C$6*((G156*H156*I156)+(J156*K156*L156)+(M156*N156*O156)+(P156*Q156*R156)+(S156*T156*U156))))))))</f>
        <v/>
      </c>
      <c r="G156" s="64"/>
      <c r="H156" s="65"/>
      <c r="I156" s="66"/>
      <c r="J156" s="64"/>
      <c r="K156" s="65"/>
      <c r="L156" s="66"/>
      <c r="M156" s="64"/>
      <c r="N156" s="65"/>
      <c r="O156" s="66"/>
      <c r="P156" s="64"/>
      <c r="Q156" s="65"/>
      <c r="R156" s="66"/>
      <c r="S156" s="64"/>
      <c r="T156" s="65"/>
      <c r="U156" s="66"/>
      <c r="V156" s="152"/>
      <c r="W156" s="67"/>
      <c r="X156" s="47" t="str">
        <f>IF(E156="","",IF((Y156*$C$10+Z156*$C$11)&gt;$C$9,$C$9,Y156*$C$10+Z156*$C$11))</f>
        <v/>
      </c>
      <c r="Y156" s="67"/>
      <c r="Z156" s="67"/>
      <c r="AA156" s="47" t="str">
        <f>IF(E156="","",IF((AB156*$C$13)&gt;$C$12,$C$12,AB156*$C$13))</f>
        <v/>
      </c>
      <c r="AB156" s="67"/>
    </row>
    <row r="157" spans="1:28" s="13" customFormat="1" x14ac:dyDescent="0.25">
      <c r="A157" s="56"/>
      <c r="B157" s="57"/>
      <c r="C157" s="148"/>
      <c r="D157" s="45"/>
      <c r="E157" s="51" t="str">
        <f>IF(B156="","",IF($C$4&lt;2,"","OSEBA 2"))</f>
        <v/>
      </c>
      <c r="F157" s="52" t="str">
        <f t="shared" ref="F157:F165" si="32">IF(E157="","",IF($C$6=0,0,IF($C$6=1,$C$5/$C$6*(G157*H157*I157),IF($C$6=2,$C$5/$C$6*((G157*H157*I157)+(J157*K157*L157)),IF($C$6=3,$C$5/$C$6*((G157*H157*I157)+(J157*K157*L157)+(M157*N157*O157)),IF($C$6=4,$C$5/$C$6*((G157*H157*I157)+(J157*K157*L157)+(M157*N157*O157)+(P157*Q157*R157)),$C$5/$C$6*((G157*H157*I157)+(J157*K157*L157)+(M157*N157*O157)+(P157*Q157*R157)+(S157*T157*U157))))))))</f>
        <v/>
      </c>
      <c r="G157" s="68"/>
      <c r="H157" s="69"/>
      <c r="I157" s="70"/>
      <c r="J157" s="68"/>
      <c r="K157" s="69"/>
      <c r="L157" s="70"/>
      <c r="M157" s="68"/>
      <c r="N157" s="69"/>
      <c r="O157" s="70"/>
      <c r="P157" s="68"/>
      <c r="Q157" s="69"/>
      <c r="R157" s="70"/>
      <c r="S157" s="68"/>
      <c r="T157" s="69"/>
      <c r="U157" s="70"/>
      <c r="V157" s="150"/>
      <c r="W157" s="71"/>
      <c r="X157" s="48" t="str">
        <f t="shared" ref="X157:X165" si="33">IF(E157="","",IF((Y157*$C$10+Z157*$C$11)&gt;$C$9,$C$9,Y157*$C$10+Z157*$C$11))</f>
        <v/>
      </c>
      <c r="Y157" s="71"/>
      <c r="Z157" s="71"/>
      <c r="AA157" s="48" t="str">
        <f t="shared" ref="AA157:AA165" si="34">IF(E157="","",IF((AB157*$C$13)&gt;$C$12,$C$12,AB157*$C$13))</f>
        <v/>
      </c>
      <c r="AB157" s="71"/>
    </row>
    <row r="158" spans="1:28" s="13" customFormat="1" x14ac:dyDescent="0.25">
      <c r="A158" s="56"/>
      <c r="B158" s="57"/>
      <c r="C158" s="148"/>
      <c r="D158" s="45"/>
      <c r="E158" s="51" t="str">
        <f>IF(B156="","",IF($C$4&lt;3,"","OSEBA 3"))</f>
        <v/>
      </c>
      <c r="F158" s="52" t="str">
        <f t="shared" si="32"/>
        <v/>
      </c>
      <c r="G158" s="68"/>
      <c r="H158" s="69"/>
      <c r="I158" s="70"/>
      <c r="J158" s="68"/>
      <c r="K158" s="69"/>
      <c r="L158" s="70"/>
      <c r="M158" s="68"/>
      <c r="N158" s="69"/>
      <c r="O158" s="70"/>
      <c r="P158" s="68"/>
      <c r="Q158" s="69"/>
      <c r="R158" s="70"/>
      <c r="S158" s="68"/>
      <c r="T158" s="69"/>
      <c r="U158" s="70"/>
      <c r="V158" s="150"/>
      <c r="W158" s="71"/>
      <c r="X158" s="48" t="str">
        <f t="shared" si="33"/>
        <v/>
      </c>
      <c r="Y158" s="71"/>
      <c r="Z158" s="71"/>
      <c r="AA158" s="48" t="str">
        <f t="shared" si="34"/>
        <v/>
      </c>
      <c r="AB158" s="71"/>
    </row>
    <row r="159" spans="1:28" s="13" customFormat="1" x14ac:dyDescent="0.25">
      <c r="A159" s="56"/>
      <c r="B159" s="57"/>
      <c r="C159" s="148"/>
      <c r="D159" s="45"/>
      <c r="E159" s="51" t="str">
        <f>IF(B156="","",IF($C$4&lt;4,"","OSEBA 4"))</f>
        <v/>
      </c>
      <c r="F159" s="52" t="str">
        <f t="shared" si="32"/>
        <v/>
      </c>
      <c r="G159" s="68"/>
      <c r="H159" s="69"/>
      <c r="I159" s="70"/>
      <c r="J159" s="68"/>
      <c r="K159" s="69"/>
      <c r="L159" s="70"/>
      <c r="M159" s="68"/>
      <c r="N159" s="69"/>
      <c r="O159" s="70"/>
      <c r="P159" s="68"/>
      <c r="Q159" s="69"/>
      <c r="R159" s="70"/>
      <c r="S159" s="68"/>
      <c r="T159" s="69"/>
      <c r="U159" s="70"/>
      <c r="V159" s="150"/>
      <c r="W159" s="71"/>
      <c r="X159" s="48" t="str">
        <f t="shared" si="33"/>
        <v/>
      </c>
      <c r="Y159" s="71"/>
      <c r="Z159" s="71"/>
      <c r="AA159" s="48" t="str">
        <f t="shared" si="34"/>
        <v/>
      </c>
      <c r="AB159" s="71"/>
    </row>
    <row r="160" spans="1:28" s="13" customFormat="1" x14ac:dyDescent="0.25">
      <c r="A160" s="56"/>
      <c r="B160" s="57"/>
      <c r="C160" s="148"/>
      <c r="D160" s="45"/>
      <c r="E160" s="51" t="str">
        <f>IF(B156="","",IF($C$4&lt;5,"","OSEBA 5"))</f>
        <v/>
      </c>
      <c r="F160" s="52" t="str">
        <f t="shared" si="32"/>
        <v/>
      </c>
      <c r="G160" s="68"/>
      <c r="H160" s="69"/>
      <c r="I160" s="70"/>
      <c r="J160" s="68"/>
      <c r="K160" s="69"/>
      <c r="L160" s="70"/>
      <c r="M160" s="68"/>
      <c r="N160" s="69"/>
      <c r="O160" s="70"/>
      <c r="P160" s="68"/>
      <c r="Q160" s="69"/>
      <c r="R160" s="70"/>
      <c r="S160" s="68"/>
      <c r="T160" s="69"/>
      <c r="U160" s="70"/>
      <c r="V160" s="150"/>
      <c r="W160" s="71"/>
      <c r="X160" s="48" t="str">
        <f t="shared" si="33"/>
        <v/>
      </c>
      <c r="Y160" s="71"/>
      <c r="Z160" s="71"/>
      <c r="AA160" s="48" t="str">
        <f t="shared" si="34"/>
        <v/>
      </c>
      <c r="AB160" s="71"/>
    </row>
    <row r="161" spans="1:28" s="13" customFormat="1" x14ac:dyDescent="0.25">
      <c r="A161" s="56"/>
      <c r="B161" s="57"/>
      <c r="C161" s="148"/>
      <c r="D161" s="45"/>
      <c r="E161" s="51" t="str">
        <f>IF(B156="","",IF($C$4&lt;6,"","OSEBA 6"))</f>
        <v/>
      </c>
      <c r="F161" s="52" t="str">
        <f t="shared" si="32"/>
        <v/>
      </c>
      <c r="G161" s="68"/>
      <c r="H161" s="69"/>
      <c r="I161" s="70"/>
      <c r="J161" s="68"/>
      <c r="K161" s="69"/>
      <c r="L161" s="70"/>
      <c r="M161" s="68"/>
      <c r="N161" s="69"/>
      <c r="O161" s="70"/>
      <c r="P161" s="68"/>
      <c r="Q161" s="69"/>
      <c r="R161" s="70"/>
      <c r="S161" s="68"/>
      <c r="T161" s="69"/>
      <c r="U161" s="70"/>
      <c r="V161" s="150"/>
      <c r="W161" s="71"/>
      <c r="X161" s="48" t="str">
        <f t="shared" si="33"/>
        <v/>
      </c>
      <c r="Y161" s="71"/>
      <c r="Z161" s="71"/>
      <c r="AA161" s="48" t="str">
        <f t="shared" si="34"/>
        <v/>
      </c>
      <c r="AB161" s="71"/>
    </row>
    <row r="162" spans="1:28" s="13" customFormat="1" x14ac:dyDescent="0.25">
      <c r="A162" s="56"/>
      <c r="B162" s="57"/>
      <c r="C162" s="148"/>
      <c r="D162" s="45"/>
      <c r="E162" s="51" t="str">
        <f>IF(B156="","",IF($C$4&lt;7,"","OSEBA 7"))</f>
        <v/>
      </c>
      <c r="F162" s="52" t="str">
        <f t="shared" si="32"/>
        <v/>
      </c>
      <c r="G162" s="68"/>
      <c r="H162" s="69"/>
      <c r="I162" s="70"/>
      <c r="J162" s="68"/>
      <c r="K162" s="69"/>
      <c r="L162" s="70"/>
      <c r="M162" s="68"/>
      <c r="N162" s="69"/>
      <c r="O162" s="70"/>
      <c r="P162" s="68"/>
      <c r="Q162" s="69"/>
      <c r="R162" s="70"/>
      <c r="S162" s="68"/>
      <c r="T162" s="69"/>
      <c r="U162" s="70"/>
      <c r="V162" s="150"/>
      <c r="W162" s="71"/>
      <c r="X162" s="48" t="str">
        <f t="shared" si="33"/>
        <v/>
      </c>
      <c r="Y162" s="71"/>
      <c r="Z162" s="71"/>
      <c r="AA162" s="48" t="str">
        <f t="shared" si="34"/>
        <v/>
      </c>
      <c r="AB162" s="71"/>
    </row>
    <row r="163" spans="1:28" s="13" customFormat="1" x14ac:dyDescent="0.25">
      <c r="A163" s="56"/>
      <c r="B163" s="57"/>
      <c r="C163" s="148"/>
      <c r="D163" s="45"/>
      <c r="E163" s="51" t="str">
        <f>IF(B156="","",IF($C$4&lt;8,"","OSEBA 8"))</f>
        <v/>
      </c>
      <c r="F163" s="52" t="str">
        <f t="shared" si="32"/>
        <v/>
      </c>
      <c r="G163" s="68"/>
      <c r="H163" s="69"/>
      <c r="I163" s="70"/>
      <c r="J163" s="68"/>
      <c r="K163" s="69"/>
      <c r="L163" s="70"/>
      <c r="M163" s="68"/>
      <c r="N163" s="69"/>
      <c r="O163" s="70"/>
      <c r="P163" s="68"/>
      <c r="Q163" s="69"/>
      <c r="R163" s="70"/>
      <c r="S163" s="68"/>
      <c r="T163" s="69"/>
      <c r="U163" s="70"/>
      <c r="V163" s="150"/>
      <c r="W163" s="71"/>
      <c r="X163" s="48" t="str">
        <f t="shared" si="33"/>
        <v/>
      </c>
      <c r="Y163" s="71"/>
      <c r="Z163" s="71"/>
      <c r="AA163" s="48" t="str">
        <f t="shared" si="34"/>
        <v/>
      </c>
      <c r="AB163" s="71"/>
    </row>
    <row r="164" spans="1:28" s="13" customFormat="1" x14ac:dyDescent="0.25">
      <c r="A164" s="56"/>
      <c r="B164" s="57"/>
      <c r="C164" s="148"/>
      <c r="D164" s="45"/>
      <c r="E164" s="51" t="str">
        <f>IF(B156="","",IF($C$4&lt;9,"","OSEBA 9"))</f>
        <v/>
      </c>
      <c r="F164" s="52" t="str">
        <f t="shared" si="32"/>
        <v/>
      </c>
      <c r="G164" s="68"/>
      <c r="H164" s="69"/>
      <c r="I164" s="70"/>
      <c r="J164" s="68"/>
      <c r="K164" s="69"/>
      <c r="L164" s="70"/>
      <c r="M164" s="68"/>
      <c r="N164" s="69"/>
      <c r="O164" s="70"/>
      <c r="P164" s="68"/>
      <c r="Q164" s="69"/>
      <c r="R164" s="70"/>
      <c r="S164" s="68"/>
      <c r="T164" s="69"/>
      <c r="U164" s="70"/>
      <c r="V164" s="150"/>
      <c r="W164" s="71"/>
      <c r="X164" s="48" t="str">
        <f t="shared" si="33"/>
        <v/>
      </c>
      <c r="Y164" s="71"/>
      <c r="Z164" s="71"/>
      <c r="AA164" s="48" t="str">
        <f t="shared" si="34"/>
        <v/>
      </c>
      <c r="AB164" s="71"/>
    </row>
    <row r="165" spans="1:28" s="13" customFormat="1" x14ac:dyDescent="0.25">
      <c r="A165" s="58"/>
      <c r="B165" s="59"/>
      <c r="C165" s="149"/>
      <c r="D165" s="46"/>
      <c r="E165" s="151" t="str">
        <f>IF(B156="","",IF($C$4&lt;10,"","OSEBA 10"))</f>
        <v/>
      </c>
      <c r="F165" s="52" t="str">
        <f t="shared" si="32"/>
        <v/>
      </c>
      <c r="G165" s="72"/>
      <c r="H165" s="73"/>
      <c r="I165" s="74"/>
      <c r="J165" s="72"/>
      <c r="K165" s="73"/>
      <c r="L165" s="74"/>
      <c r="M165" s="72"/>
      <c r="N165" s="73"/>
      <c r="O165" s="74"/>
      <c r="P165" s="72"/>
      <c r="Q165" s="73"/>
      <c r="R165" s="74"/>
      <c r="S165" s="72"/>
      <c r="T165" s="73"/>
      <c r="U165" s="74"/>
      <c r="V165" s="75"/>
      <c r="W165" s="75"/>
      <c r="X165" s="48" t="str">
        <f t="shared" si="33"/>
        <v/>
      </c>
      <c r="Y165" s="71"/>
      <c r="Z165" s="71"/>
      <c r="AA165" s="48" t="str">
        <f t="shared" si="34"/>
        <v/>
      </c>
      <c r="AB165" s="71"/>
    </row>
    <row r="166" spans="1:28" s="13" customFormat="1" x14ac:dyDescent="0.25">
      <c r="A166" s="54" t="s">
        <v>16</v>
      </c>
      <c r="B166" s="55" t="str">
        <f>IF('DOPUSTNOST PONUDB'!B20="","",'DOPUSTNOST PONUDB'!B20)</f>
        <v/>
      </c>
      <c r="C166" s="147" t="str">
        <f>IF(B166="","",IF('DOPUSTNOST PONUDB'!D20="DA","DA","NE"))</f>
        <v/>
      </c>
      <c r="D166" s="44" t="str">
        <f>IF(B166="","",(SUM(F166:F175)+SUM(V166:V175)+SUM(W166:W175)+SUM(X166:X175)+SUM(AA166:AA175))/($C$4*($C$5+$C$7+$C$8+$C$9+$C$12)))</f>
        <v/>
      </c>
      <c r="E166" s="49" t="str">
        <f>IF(B166="","",IF($C$4&lt;1,"","OSEBA 1"))</f>
        <v/>
      </c>
      <c r="F166" s="50" t="str">
        <f>IF(E166="","",IF($C$6=0,0,IF($C$6=1,$C$5/$C$6*(G166*H166*I166),IF($C$6=2,$C$5/$C$6*((G166*H166*I166)+(J166*K166*L166)),IF($C$6=3,$C$5/$C$6*((G166*H166*I166)+(J166*K166*L166)+(M166*N166*O166)),IF($C$6=4,$C$5/$C$6*((G166*H166*I166)+(J166*K166*L166)+(M166*N166*O166)+(P166*Q166*R166)),$C$5/$C$6*((G166*H166*I166)+(J166*K166*L166)+(M166*N166*O166)+(P166*Q166*R166)+(S166*T166*U166))))))))</f>
        <v/>
      </c>
      <c r="G166" s="64"/>
      <c r="H166" s="65"/>
      <c r="I166" s="66"/>
      <c r="J166" s="64"/>
      <c r="K166" s="65"/>
      <c r="L166" s="66"/>
      <c r="M166" s="64"/>
      <c r="N166" s="65"/>
      <c r="O166" s="66"/>
      <c r="P166" s="64"/>
      <c r="Q166" s="65"/>
      <c r="R166" s="66"/>
      <c r="S166" s="64"/>
      <c r="T166" s="65"/>
      <c r="U166" s="66"/>
      <c r="V166" s="152"/>
      <c r="W166" s="67"/>
      <c r="X166" s="47" t="str">
        <f>IF(E166="","",IF((Y166*$C$10+Z166*$C$11)&gt;$C$9,$C$9,Y166*$C$10+Z166*$C$11))</f>
        <v/>
      </c>
      <c r="Y166" s="67"/>
      <c r="Z166" s="67"/>
      <c r="AA166" s="47" t="str">
        <f>IF(E166="","",IF((AB166*$C$13)&gt;$C$12,$C$12,AB166*$C$13))</f>
        <v/>
      </c>
      <c r="AB166" s="67"/>
    </row>
    <row r="167" spans="1:28" s="13" customFormat="1" x14ac:dyDescent="0.25">
      <c r="A167" s="56"/>
      <c r="B167" s="57"/>
      <c r="C167" s="148"/>
      <c r="D167" s="45"/>
      <c r="E167" s="51" t="str">
        <f>IF(B166="","",IF($C$4&lt;2,"","OSEBA 2"))</f>
        <v/>
      </c>
      <c r="F167" s="52" t="str">
        <f t="shared" ref="F167:F175" si="35">IF(E167="","",IF($C$6=0,0,IF($C$6=1,$C$5/$C$6*(G167*H167*I167),IF($C$6=2,$C$5/$C$6*((G167*H167*I167)+(J167*K167*L167)),IF($C$6=3,$C$5/$C$6*((G167*H167*I167)+(J167*K167*L167)+(M167*N167*O167)),IF($C$6=4,$C$5/$C$6*((G167*H167*I167)+(J167*K167*L167)+(M167*N167*O167)+(P167*Q167*R167)),$C$5/$C$6*((G167*H167*I167)+(J167*K167*L167)+(M167*N167*O167)+(P167*Q167*R167)+(S167*T167*U167))))))))</f>
        <v/>
      </c>
      <c r="G167" s="68"/>
      <c r="H167" s="69"/>
      <c r="I167" s="70"/>
      <c r="J167" s="68"/>
      <c r="K167" s="69"/>
      <c r="L167" s="70"/>
      <c r="M167" s="68"/>
      <c r="N167" s="69"/>
      <c r="O167" s="70"/>
      <c r="P167" s="68"/>
      <c r="Q167" s="69"/>
      <c r="R167" s="70"/>
      <c r="S167" s="68"/>
      <c r="T167" s="69"/>
      <c r="U167" s="70"/>
      <c r="V167" s="150"/>
      <c r="W167" s="71"/>
      <c r="X167" s="48" t="str">
        <f t="shared" ref="X167:X175" si="36">IF(E167="","",IF((Y167*$C$10+Z167*$C$11)&gt;$C$9,$C$9,Y167*$C$10+Z167*$C$11))</f>
        <v/>
      </c>
      <c r="Y167" s="71"/>
      <c r="Z167" s="71"/>
      <c r="AA167" s="48" t="str">
        <f t="shared" ref="AA167:AA175" si="37">IF(E167="","",IF((AB167*$C$13)&gt;$C$12,$C$12,AB167*$C$13))</f>
        <v/>
      </c>
      <c r="AB167" s="71"/>
    </row>
    <row r="168" spans="1:28" s="13" customFormat="1" x14ac:dyDescent="0.25">
      <c r="A168" s="56"/>
      <c r="B168" s="57"/>
      <c r="C168" s="148"/>
      <c r="D168" s="45"/>
      <c r="E168" s="51" t="str">
        <f>IF(B166="","",IF($C$4&lt;3,"","OSEBA 3"))</f>
        <v/>
      </c>
      <c r="F168" s="52" t="str">
        <f t="shared" si="35"/>
        <v/>
      </c>
      <c r="G168" s="68"/>
      <c r="H168" s="69"/>
      <c r="I168" s="70"/>
      <c r="J168" s="68"/>
      <c r="K168" s="69"/>
      <c r="L168" s="70"/>
      <c r="M168" s="68"/>
      <c r="N168" s="69"/>
      <c r="O168" s="70"/>
      <c r="P168" s="68"/>
      <c r="Q168" s="69"/>
      <c r="R168" s="70"/>
      <c r="S168" s="68"/>
      <c r="T168" s="69"/>
      <c r="U168" s="70"/>
      <c r="V168" s="150"/>
      <c r="W168" s="71"/>
      <c r="X168" s="48" t="str">
        <f t="shared" si="36"/>
        <v/>
      </c>
      <c r="Y168" s="71"/>
      <c r="Z168" s="71"/>
      <c r="AA168" s="48" t="str">
        <f t="shared" si="37"/>
        <v/>
      </c>
      <c r="AB168" s="71"/>
    </row>
    <row r="169" spans="1:28" s="13" customFormat="1" x14ac:dyDescent="0.25">
      <c r="A169" s="56"/>
      <c r="B169" s="57"/>
      <c r="C169" s="148"/>
      <c r="D169" s="45"/>
      <c r="E169" s="51" t="str">
        <f>IF(B166="","",IF($C$4&lt;4,"","OSEBA 4"))</f>
        <v/>
      </c>
      <c r="F169" s="52" t="str">
        <f t="shared" si="35"/>
        <v/>
      </c>
      <c r="G169" s="68"/>
      <c r="H169" s="69"/>
      <c r="I169" s="70"/>
      <c r="J169" s="68"/>
      <c r="K169" s="69"/>
      <c r="L169" s="70"/>
      <c r="M169" s="68"/>
      <c r="N169" s="69"/>
      <c r="O169" s="70"/>
      <c r="P169" s="68"/>
      <c r="Q169" s="69"/>
      <c r="R169" s="70"/>
      <c r="S169" s="68"/>
      <c r="T169" s="69"/>
      <c r="U169" s="70"/>
      <c r="V169" s="150"/>
      <c r="W169" s="71"/>
      <c r="X169" s="48" t="str">
        <f t="shared" si="36"/>
        <v/>
      </c>
      <c r="Y169" s="71"/>
      <c r="Z169" s="71"/>
      <c r="AA169" s="48" t="str">
        <f t="shared" si="37"/>
        <v/>
      </c>
      <c r="AB169" s="71"/>
    </row>
    <row r="170" spans="1:28" s="13" customFormat="1" x14ac:dyDescent="0.25">
      <c r="A170" s="56"/>
      <c r="B170" s="57"/>
      <c r="C170" s="148"/>
      <c r="D170" s="45"/>
      <c r="E170" s="51" t="str">
        <f>IF(B166="","",IF($C$4&lt;5,"","OSEBA 5"))</f>
        <v/>
      </c>
      <c r="F170" s="52" t="str">
        <f t="shared" si="35"/>
        <v/>
      </c>
      <c r="G170" s="68"/>
      <c r="H170" s="69"/>
      <c r="I170" s="70"/>
      <c r="J170" s="68"/>
      <c r="K170" s="69"/>
      <c r="L170" s="70"/>
      <c r="M170" s="68"/>
      <c r="N170" s="69"/>
      <c r="O170" s="70"/>
      <c r="P170" s="68"/>
      <c r="Q170" s="69"/>
      <c r="R170" s="70"/>
      <c r="S170" s="68"/>
      <c r="T170" s="69"/>
      <c r="U170" s="70"/>
      <c r="V170" s="150"/>
      <c r="W170" s="71"/>
      <c r="X170" s="48" t="str">
        <f t="shared" si="36"/>
        <v/>
      </c>
      <c r="Y170" s="71"/>
      <c r="Z170" s="71"/>
      <c r="AA170" s="48" t="str">
        <f t="shared" si="37"/>
        <v/>
      </c>
      <c r="AB170" s="71"/>
    </row>
    <row r="171" spans="1:28" s="13" customFormat="1" x14ac:dyDescent="0.25">
      <c r="A171" s="56"/>
      <c r="B171" s="57"/>
      <c r="C171" s="148"/>
      <c r="D171" s="45"/>
      <c r="E171" s="51" t="str">
        <f>IF(B166="","",IF($C$4&lt;6,"","OSEBA 6"))</f>
        <v/>
      </c>
      <c r="F171" s="52" t="str">
        <f t="shared" si="35"/>
        <v/>
      </c>
      <c r="G171" s="68"/>
      <c r="H171" s="69"/>
      <c r="I171" s="70"/>
      <c r="J171" s="68"/>
      <c r="K171" s="69"/>
      <c r="L171" s="70"/>
      <c r="M171" s="68"/>
      <c r="N171" s="69"/>
      <c r="O171" s="70"/>
      <c r="P171" s="68"/>
      <c r="Q171" s="69"/>
      <c r="R171" s="70"/>
      <c r="S171" s="68"/>
      <c r="T171" s="69"/>
      <c r="U171" s="70"/>
      <c r="V171" s="150"/>
      <c r="W171" s="71"/>
      <c r="X171" s="48" t="str">
        <f t="shared" si="36"/>
        <v/>
      </c>
      <c r="Y171" s="71"/>
      <c r="Z171" s="71"/>
      <c r="AA171" s="48" t="str">
        <f t="shared" si="37"/>
        <v/>
      </c>
      <c r="AB171" s="71"/>
    </row>
    <row r="172" spans="1:28" s="13" customFormat="1" x14ac:dyDescent="0.25">
      <c r="A172" s="56"/>
      <c r="B172" s="57"/>
      <c r="C172" s="148"/>
      <c r="D172" s="45"/>
      <c r="E172" s="51" t="str">
        <f>IF(B166="","",IF($C$4&lt;7,"","OSEBA 7"))</f>
        <v/>
      </c>
      <c r="F172" s="52" t="str">
        <f t="shared" si="35"/>
        <v/>
      </c>
      <c r="G172" s="68"/>
      <c r="H172" s="69"/>
      <c r="I172" s="70"/>
      <c r="J172" s="68"/>
      <c r="K172" s="69"/>
      <c r="L172" s="70"/>
      <c r="M172" s="68"/>
      <c r="N172" s="69"/>
      <c r="O172" s="70"/>
      <c r="P172" s="68"/>
      <c r="Q172" s="69"/>
      <c r="R172" s="70"/>
      <c r="S172" s="68"/>
      <c r="T172" s="69"/>
      <c r="U172" s="70"/>
      <c r="V172" s="150"/>
      <c r="W172" s="71"/>
      <c r="X172" s="48" t="str">
        <f t="shared" si="36"/>
        <v/>
      </c>
      <c r="Y172" s="71"/>
      <c r="Z172" s="71"/>
      <c r="AA172" s="48" t="str">
        <f t="shared" si="37"/>
        <v/>
      </c>
      <c r="AB172" s="71"/>
    </row>
    <row r="173" spans="1:28" s="13" customFormat="1" x14ac:dyDescent="0.25">
      <c r="A173" s="56"/>
      <c r="B173" s="57"/>
      <c r="C173" s="148"/>
      <c r="D173" s="45"/>
      <c r="E173" s="51" t="str">
        <f>IF(B166="","",IF($C$4&lt;8,"","OSEBA 8"))</f>
        <v/>
      </c>
      <c r="F173" s="52" t="str">
        <f t="shared" si="35"/>
        <v/>
      </c>
      <c r="G173" s="68"/>
      <c r="H173" s="69"/>
      <c r="I173" s="70"/>
      <c r="J173" s="68"/>
      <c r="K173" s="69"/>
      <c r="L173" s="70"/>
      <c r="M173" s="68"/>
      <c r="N173" s="69"/>
      <c r="O173" s="70"/>
      <c r="P173" s="68"/>
      <c r="Q173" s="69"/>
      <c r="R173" s="70"/>
      <c r="S173" s="68"/>
      <c r="T173" s="69"/>
      <c r="U173" s="70"/>
      <c r="V173" s="150"/>
      <c r="W173" s="71"/>
      <c r="X173" s="48" t="str">
        <f t="shared" si="36"/>
        <v/>
      </c>
      <c r="Y173" s="71"/>
      <c r="Z173" s="71"/>
      <c r="AA173" s="48" t="str">
        <f t="shared" si="37"/>
        <v/>
      </c>
      <c r="AB173" s="71"/>
    </row>
    <row r="174" spans="1:28" s="13" customFormat="1" x14ac:dyDescent="0.25">
      <c r="A174" s="56"/>
      <c r="B174" s="57"/>
      <c r="C174" s="148"/>
      <c r="D174" s="45"/>
      <c r="E174" s="51" t="str">
        <f>IF(B166="","",IF($C$4&lt;9,"","OSEBA 9"))</f>
        <v/>
      </c>
      <c r="F174" s="52" t="str">
        <f t="shared" si="35"/>
        <v/>
      </c>
      <c r="G174" s="68"/>
      <c r="H174" s="69"/>
      <c r="I174" s="70"/>
      <c r="J174" s="68"/>
      <c r="K174" s="69"/>
      <c r="L174" s="70"/>
      <c r="M174" s="68"/>
      <c r="N174" s="69"/>
      <c r="O174" s="70"/>
      <c r="P174" s="68"/>
      <c r="Q174" s="69"/>
      <c r="R174" s="70"/>
      <c r="S174" s="68"/>
      <c r="T174" s="69"/>
      <c r="U174" s="70"/>
      <c r="V174" s="150"/>
      <c r="W174" s="71"/>
      <c r="X174" s="48" t="str">
        <f t="shared" si="36"/>
        <v/>
      </c>
      <c r="Y174" s="71"/>
      <c r="Z174" s="71"/>
      <c r="AA174" s="48" t="str">
        <f t="shared" si="37"/>
        <v/>
      </c>
      <c r="AB174" s="71"/>
    </row>
    <row r="175" spans="1:28" s="13" customFormat="1" x14ac:dyDescent="0.25">
      <c r="A175" s="58"/>
      <c r="B175" s="59"/>
      <c r="C175" s="149"/>
      <c r="D175" s="46"/>
      <c r="E175" s="151" t="str">
        <f>IF(B166="","",IF($C$4&lt;10,"","OSEBA 10"))</f>
        <v/>
      </c>
      <c r="F175" s="52" t="str">
        <f t="shared" si="35"/>
        <v/>
      </c>
      <c r="G175" s="72"/>
      <c r="H175" s="73"/>
      <c r="I175" s="74"/>
      <c r="J175" s="72"/>
      <c r="K175" s="73"/>
      <c r="L175" s="74"/>
      <c r="M175" s="72"/>
      <c r="N175" s="73"/>
      <c r="O175" s="74"/>
      <c r="P175" s="72"/>
      <c r="Q175" s="73"/>
      <c r="R175" s="74"/>
      <c r="S175" s="72"/>
      <c r="T175" s="73"/>
      <c r="U175" s="74"/>
      <c r="V175" s="75"/>
      <c r="W175" s="75"/>
      <c r="X175" s="48" t="str">
        <f t="shared" si="36"/>
        <v/>
      </c>
      <c r="Y175" s="71"/>
      <c r="Z175" s="71"/>
      <c r="AA175" s="48" t="str">
        <f t="shared" si="37"/>
        <v/>
      </c>
      <c r="AB175" s="71"/>
    </row>
    <row r="176" spans="1:28" s="13" customFormat="1" x14ac:dyDescent="0.25">
      <c r="A176" s="54" t="s">
        <v>17</v>
      </c>
      <c r="B176" s="55" t="str">
        <f>IF('DOPUSTNOST PONUDB'!B21="","",'DOPUSTNOST PONUDB'!B21)</f>
        <v/>
      </c>
      <c r="C176" s="147" t="str">
        <f>IF(B176="","",IF('DOPUSTNOST PONUDB'!D21="DA","DA","NE"))</f>
        <v/>
      </c>
      <c r="D176" s="44" t="str">
        <f>IF(B176="","",(SUM(F176:F185)+SUM(V176:V185)+SUM(W176:W185)+SUM(X176:X185)+SUM(AA176:AA185))/($C$4*($C$5+$C$7+$C$8+$C$9+$C$12)))</f>
        <v/>
      </c>
      <c r="E176" s="49" t="str">
        <f>IF(B176="","",IF($C$4&lt;1,"","OSEBA 1"))</f>
        <v/>
      </c>
      <c r="F176" s="50" t="str">
        <f>IF(E176="","",IF($C$6=0,0,IF($C$6=1,$C$5/$C$6*(G176*H176*I176),IF($C$6=2,$C$5/$C$6*((G176*H176*I176)+(J176*K176*L176)),IF($C$6=3,$C$5/$C$6*((G176*H176*I176)+(J176*K176*L176)+(M176*N176*O176)),IF($C$6=4,$C$5/$C$6*((G176*H176*I176)+(J176*K176*L176)+(M176*N176*O176)+(P176*Q176*R176)),$C$5/$C$6*((G176*H176*I176)+(J176*K176*L176)+(M176*N176*O176)+(P176*Q176*R176)+(S176*T176*U176))))))))</f>
        <v/>
      </c>
      <c r="G176" s="64"/>
      <c r="H176" s="65"/>
      <c r="I176" s="66"/>
      <c r="J176" s="64"/>
      <c r="K176" s="65"/>
      <c r="L176" s="66"/>
      <c r="M176" s="64"/>
      <c r="N176" s="65"/>
      <c r="O176" s="66"/>
      <c r="P176" s="64"/>
      <c r="Q176" s="65"/>
      <c r="R176" s="66"/>
      <c r="S176" s="64"/>
      <c r="T176" s="65"/>
      <c r="U176" s="66"/>
      <c r="V176" s="152"/>
      <c r="W176" s="67"/>
      <c r="X176" s="47" t="str">
        <f>IF(E176="","",IF((Y176*$C$10+Z176*$C$11)&gt;$C$9,$C$9,Y176*$C$10+Z176*$C$11))</f>
        <v/>
      </c>
      <c r="Y176" s="67"/>
      <c r="Z176" s="67"/>
      <c r="AA176" s="47" t="str">
        <f>IF(E176="","",IF((AB176*$C$13)&gt;$C$12,$C$12,AB176*$C$13))</f>
        <v/>
      </c>
      <c r="AB176" s="67"/>
    </row>
    <row r="177" spans="1:28" s="13" customFormat="1" x14ac:dyDescent="0.25">
      <c r="A177" s="56"/>
      <c r="B177" s="57"/>
      <c r="C177" s="148"/>
      <c r="D177" s="45"/>
      <c r="E177" s="51" t="str">
        <f>IF(B176="","",IF($C$4&lt;2,"","OSEBA 2"))</f>
        <v/>
      </c>
      <c r="F177" s="52" t="str">
        <f t="shared" ref="F177:F185" si="38">IF(E177="","",IF($C$6=0,0,IF($C$6=1,$C$5/$C$6*(G177*H177*I177),IF($C$6=2,$C$5/$C$6*((G177*H177*I177)+(J177*K177*L177)),IF($C$6=3,$C$5/$C$6*((G177*H177*I177)+(J177*K177*L177)+(M177*N177*O177)),IF($C$6=4,$C$5/$C$6*((G177*H177*I177)+(J177*K177*L177)+(M177*N177*O177)+(P177*Q177*R177)),$C$5/$C$6*((G177*H177*I177)+(J177*K177*L177)+(M177*N177*O177)+(P177*Q177*R177)+(S177*T177*U177))))))))</f>
        <v/>
      </c>
      <c r="G177" s="68"/>
      <c r="H177" s="69"/>
      <c r="I177" s="70"/>
      <c r="J177" s="68"/>
      <c r="K177" s="69"/>
      <c r="L177" s="70"/>
      <c r="M177" s="68"/>
      <c r="N177" s="69"/>
      <c r="O177" s="70"/>
      <c r="P177" s="68"/>
      <c r="Q177" s="69"/>
      <c r="R177" s="70"/>
      <c r="S177" s="68"/>
      <c r="T177" s="69"/>
      <c r="U177" s="70"/>
      <c r="V177" s="150"/>
      <c r="W177" s="71"/>
      <c r="X177" s="48" t="str">
        <f t="shared" ref="X177:X185" si="39">IF(E177="","",IF((Y177*$C$10+Z177*$C$11)&gt;$C$9,$C$9,Y177*$C$10+Z177*$C$11))</f>
        <v/>
      </c>
      <c r="Y177" s="71"/>
      <c r="Z177" s="71"/>
      <c r="AA177" s="48" t="str">
        <f t="shared" ref="AA177:AA185" si="40">IF(E177="","",IF((AB177*$C$13)&gt;$C$12,$C$12,AB177*$C$13))</f>
        <v/>
      </c>
      <c r="AB177" s="71"/>
    </row>
    <row r="178" spans="1:28" s="13" customFormat="1" x14ac:dyDescent="0.25">
      <c r="A178" s="56"/>
      <c r="B178" s="57"/>
      <c r="C178" s="148"/>
      <c r="D178" s="45"/>
      <c r="E178" s="51" t="str">
        <f>IF(B176="","",IF($C$4&lt;3,"","OSEBA 3"))</f>
        <v/>
      </c>
      <c r="F178" s="52" t="str">
        <f t="shared" si="38"/>
        <v/>
      </c>
      <c r="G178" s="68"/>
      <c r="H178" s="69"/>
      <c r="I178" s="70"/>
      <c r="J178" s="68"/>
      <c r="K178" s="69"/>
      <c r="L178" s="70"/>
      <c r="M178" s="68"/>
      <c r="N178" s="69"/>
      <c r="O178" s="70"/>
      <c r="P178" s="68"/>
      <c r="Q178" s="69"/>
      <c r="R178" s="70"/>
      <c r="S178" s="68"/>
      <c r="T178" s="69"/>
      <c r="U178" s="70"/>
      <c r="V178" s="150"/>
      <c r="W178" s="71"/>
      <c r="X178" s="48" t="str">
        <f t="shared" si="39"/>
        <v/>
      </c>
      <c r="Y178" s="71"/>
      <c r="Z178" s="71"/>
      <c r="AA178" s="48" t="str">
        <f t="shared" si="40"/>
        <v/>
      </c>
      <c r="AB178" s="71"/>
    </row>
    <row r="179" spans="1:28" s="13" customFormat="1" x14ac:dyDescent="0.25">
      <c r="A179" s="56"/>
      <c r="B179" s="57"/>
      <c r="C179" s="148"/>
      <c r="D179" s="45"/>
      <c r="E179" s="51" t="str">
        <f>IF(B176="","",IF($C$4&lt;4,"","OSEBA 4"))</f>
        <v/>
      </c>
      <c r="F179" s="52" t="str">
        <f t="shared" si="38"/>
        <v/>
      </c>
      <c r="G179" s="68"/>
      <c r="H179" s="69"/>
      <c r="I179" s="70"/>
      <c r="J179" s="68"/>
      <c r="K179" s="69"/>
      <c r="L179" s="70"/>
      <c r="M179" s="68"/>
      <c r="N179" s="69"/>
      <c r="O179" s="70"/>
      <c r="P179" s="68"/>
      <c r="Q179" s="69"/>
      <c r="R179" s="70"/>
      <c r="S179" s="68"/>
      <c r="T179" s="69"/>
      <c r="U179" s="70"/>
      <c r="V179" s="150"/>
      <c r="W179" s="71"/>
      <c r="X179" s="48" t="str">
        <f t="shared" si="39"/>
        <v/>
      </c>
      <c r="Y179" s="71"/>
      <c r="Z179" s="71"/>
      <c r="AA179" s="48" t="str">
        <f t="shared" si="40"/>
        <v/>
      </c>
      <c r="AB179" s="71"/>
    </row>
    <row r="180" spans="1:28" s="13" customFormat="1" x14ac:dyDescent="0.25">
      <c r="A180" s="56"/>
      <c r="B180" s="57"/>
      <c r="C180" s="148"/>
      <c r="D180" s="45"/>
      <c r="E180" s="51" t="str">
        <f>IF(B176="","",IF($C$4&lt;5,"","OSEBA 5"))</f>
        <v/>
      </c>
      <c r="F180" s="52" t="str">
        <f t="shared" si="38"/>
        <v/>
      </c>
      <c r="G180" s="68"/>
      <c r="H180" s="69"/>
      <c r="I180" s="70"/>
      <c r="J180" s="68"/>
      <c r="K180" s="69"/>
      <c r="L180" s="70"/>
      <c r="M180" s="68"/>
      <c r="N180" s="69"/>
      <c r="O180" s="70"/>
      <c r="P180" s="68"/>
      <c r="Q180" s="69"/>
      <c r="R180" s="70"/>
      <c r="S180" s="68"/>
      <c r="T180" s="69"/>
      <c r="U180" s="70"/>
      <c r="V180" s="150"/>
      <c r="W180" s="71"/>
      <c r="X180" s="48" t="str">
        <f t="shared" si="39"/>
        <v/>
      </c>
      <c r="Y180" s="71"/>
      <c r="Z180" s="71"/>
      <c r="AA180" s="48" t="str">
        <f t="shared" si="40"/>
        <v/>
      </c>
      <c r="AB180" s="71"/>
    </row>
    <row r="181" spans="1:28" s="13" customFormat="1" x14ac:dyDescent="0.25">
      <c r="A181" s="56"/>
      <c r="B181" s="57"/>
      <c r="C181" s="148"/>
      <c r="D181" s="45"/>
      <c r="E181" s="51" t="str">
        <f>IF(B176="","",IF($C$4&lt;6,"","OSEBA 6"))</f>
        <v/>
      </c>
      <c r="F181" s="52" t="str">
        <f t="shared" si="38"/>
        <v/>
      </c>
      <c r="G181" s="68"/>
      <c r="H181" s="69"/>
      <c r="I181" s="70"/>
      <c r="J181" s="68"/>
      <c r="K181" s="69"/>
      <c r="L181" s="70"/>
      <c r="M181" s="68"/>
      <c r="N181" s="69"/>
      <c r="O181" s="70"/>
      <c r="P181" s="68"/>
      <c r="Q181" s="69"/>
      <c r="R181" s="70"/>
      <c r="S181" s="68"/>
      <c r="T181" s="69"/>
      <c r="U181" s="70"/>
      <c r="V181" s="150"/>
      <c r="W181" s="71"/>
      <c r="X181" s="48" t="str">
        <f t="shared" si="39"/>
        <v/>
      </c>
      <c r="Y181" s="71"/>
      <c r="Z181" s="71"/>
      <c r="AA181" s="48" t="str">
        <f t="shared" si="40"/>
        <v/>
      </c>
      <c r="AB181" s="71"/>
    </row>
    <row r="182" spans="1:28" s="13" customFormat="1" x14ac:dyDescent="0.25">
      <c r="A182" s="56"/>
      <c r="B182" s="57"/>
      <c r="C182" s="148"/>
      <c r="D182" s="45"/>
      <c r="E182" s="51" t="str">
        <f>IF(B176="","",IF($C$4&lt;7,"","OSEBA 7"))</f>
        <v/>
      </c>
      <c r="F182" s="52" t="str">
        <f t="shared" si="38"/>
        <v/>
      </c>
      <c r="G182" s="68"/>
      <c r="H182" s="69"/>
      <c r="I182" s="70"/>
      <c r="J182" s="68"/>
      <c r="K182" s="69"/>
      <c r="L182" s="70"/>
      <c r="M182" s="68"/>
      <c r="N182" s="69"/>
      <c r="O182" s="70"/>
      <c r="P182" s="68"/>
      <c r="Q182" s="69"/>
      <c r="R182" s="70"/>
      <c r="S182" s="68"/>
      <c r="T182" s="69"/>
      <c r="U182" s="70"/>
      <c r="V182" s="150"/>
      <c r="W182" s="71"/>
      <c r="X182" s="48" t="str">
        <f t="shared" si="39"/>
        <v/>
      </c>
      <c r="Y182" s="71"/>
      <c r="Z182" s="71"/>
      <c r="AA182" s="48" t="str">
        <f t="shared" si="40"/>
        <v/>
      </c>
      <c r="AB182" s="71"/>
    </row>
    <row r="183" spans="1:28" s="13" customFormat="1" x14ac:dyDescent="0.25">
      <c r="A183" s="56"/>
      <c r="B183" s="57"/>
      <c r="C183" s="148"/>
      <c r="D183" s="45"/>
      <c r="E183" s="51" t="str">
        <f>IF(B176="","",IF($C$4&lt;8,"","OSEBA 8"))</f>
        <v/>
      </c>
      <c r="F183" s="52" t="str">
        <f t="shared" si="38"/>
        <v/>
      </c>
      <c r="G183" s="68"/>
      <c r="H183" s="69"/>
      <c r="I183" s="70"/>
      <c r="J183" s="68"/>
      <c r="K183" s="69"/>
      <c r="L183" s="70"/>
      <c r="M183" s="68"/>
      <c r="N183" s="69"/>
      <c r="O183" s="70"/>
      <c r="P183" s="68"/>
      <c r="Q183" s="69"/>
      <c r="R183" s="70"/>
      <c r="S183" s="68"/>
      <c r="T183" s="69"/>
      <c r="U183" s="70"/>
      <c r="V183" s="150"/>
      <c r="W183" s="71"/>
      <c r="X183" s="48" t="str">
        <f t="shared" si="39"/>
        <v/>
      </c>
      <c r="Y183" s="71"/>
      <c r="Z183" s="71"/>
      <c r="AA183" s="48" t="str">
        <f t="shared" si="40"/>
        <v/>
      </c>
      <c r="AB183" s="71"/>
    </row>
    <row r="184" spans="1:28" s="13" customFormat="1" x14ac:dyDescent="0.25">
      <c r="A184" s="56"/>
      <c r="B184" s="57"/>
      <c r="C184" s="148"/>
      <c r="D184" s="45"/>
      <c r="E184" s="51" t="str">
        <f>IF(B176="","",IF($C$4&lt;9,"","OSEBA 9"))</f>
        <v/>
      </c>
      <c r="F184" s="52" t="str">
        <f t="shared" si="38"/>
        <v/>
      </c>
      <c r="G184" s="68"/>
      <c r="H184" s="69"/>
      <c r="I184" s="70"/>
      <c r="J184" s="68"/>
      <c r="K184" s="69"/>
      <c r="L184" s="70"/>
      <c r="M184" s="68"/>
      <c r="N184" s="69"/>
      <c r="O184" s="70"/>
      <c r="P184" s="68"/>
      <c r="Q184" s="69"/>
      <c r="R184" s="70"/>
      <c r="S184" s="68"/>
      <c r="T184" s="69"/>
      <c r="U184" s="70"/>
      <c r="V184" s="150"/>
      <c r="W184" s="71"/>
      <c r="X184" s="48" t="str">
        <f t="shared" si="39"/>
        <v/>
      </c>
      <c r="Y184" s="71"/>
      <c r="Z184" s="71"/>
      <c r="AA184" s="48" t="str">
        <f t="shared" si="40"/>
        <v/>
      </c>
      <c r="AB184" s="71"/>
    </row>
    <row r="185" spans="1:28" s="13" customFormat="1" x14ac:dyDescent="0.25">
      <c r="A185" s="58"/>
      <c r="B185" s="59"/>
      <c r="C185" s="149"/>
      <c r="D185" s="46"/>
      <c r="E185" s="151" t="str">
        <f>IF(B176="","",IF($C$4&lt;10,"","OSEBA 10"))</f>
        <v/>
      </c>
      <c r="F185" s="52" t="str">
        <f t="shared" si="38"/>
        <v/>
      </c>
      <c r="G185" s="72"/>
      <c r="H185" s="73"/>
      <c r="I185" s="74"/>
      <c r="J185" s="72"/>
      <c r="K185" s="73"/>
      <c r="L185" s="74"/>
      <c r="M185" s="72"/>
      <c r="N185" s="73"/>
      <c r="O185" s="74"/>
      <c r="P185" s="72"/>
      <c r="Q185" s="73"/>
      <c r="R185" s="74"/>
      <c r="S185" s="72"/>
      <c r="T185" s="73"/>
      <c r="U185" s="74"/>
      <c r="V185" s="75"/>
      <c r="W185" s="75"/>
      <c r="X185" s="48" t="str">
        <f t="shared" si="39"/>
        <v/>
      </c>
      <c r="Y185" s="71"/>
      <c r="Z185" s="71"/>
      <c r="AA185" s="48" t="str">
        <f t="shared" si="40"/>
        <v/>
      </c>
      <c r="AB185" s="71"/>
    </row>
    <row r="186" spans="1:28" s="13" customFormat="1" x14ac:dyDescent="0.25">
      <c r="A186" s="54" t="s">
        <v>18</v>
      </c>
      <c r="B186" s="55" t="str">
        <f>IF('DOPUSTNOST PONUDB'!B22="","",'DOPUSTNOST PONUDB'!B22)</f>
        <v/>
      </c>
      <c r="C186" s="147" t="str">
        <f>IF(B186="","",IF('DOPUSTNOST PONUDB'!D22="DA","DA","NE"))</f>
        <v/>
      </c>
      <c r="D186" s="44" t="str">
        <f>IF(B186="","",(SUM(F186:F195)+SUM(V186:V195)+SUM(W186:W195)+SUM(X186:X195)+SUM(AA186:AA195))/($C$4*($C$5+$C$7+$C$8+$C$9+$C$12)))</f>
        <v/>
      </c>
      <c r="E186" s="49" t="str">
        <f>IF(B186="","",IF($C$4&lt;1,"","OSEBA 1"))</f>
        <v/>
      </c>
      <c r="F186" s="50" t="str">
        <f>IF(E186="","",IF($C$6=0,0,IF($C$6=1,$C$5/$C$6*(G186*H186*I186),IF($C$6=2,$C$5/$C$6*((G186*H186*I186)+(J186*K186*L186)),IF($C$6=3,$C$5/$C$6*((G186*H186*I186)+(J186*K186*L186)+(M186*N186*O186)),IF($C$6=4,$C$5/$C$6*((G186*H186*I186)+(J186*K186*L186)+(M186*N186*O186)+(P186*Q186*R186)),$C$5/$C$6*((G186*H186*I186)+(J186*K186*L186)+(M186*N186*O186)+(P186*Q186*R186)+(S186*T186*U186))))))))</f>
        <v/>
      </c>
      <c r="G186" s="64"/>
      <c r="H186" s="65"/>
      <c r="I186" s="66"/>
      <c r="J186" s="64"/>
      <c r="K186" s="65"/>
      <c r="L186" s="66"/>
      <c r="M186" s="64"/>
      <c r="N186" s="65"/>
      <c r="O186" s="66"/>
      <c r="P186" s="64"/>
      <c r="Q186" s="65"/>
      <c r="R186" s="66"/>
      <c r="S186" s="64"/>
      <c r="T186" s="65"/>
      <c r="U186" s="66"/>
      <c r="V186" s="152"/>
      <c r="W186" s="67"/>
      <c r="X186" s="47" t="str">
        <f>IF(E186="","",IF((Y186*$C$10+Z186*$C$11)&gt;$C$9,$C$9,Y186*$C$10+Z186*$C$11))</f>
        <v/>
      </c>
      <c r="Y186" s="67"/>
      <c r="Z186" s="67"/>
      <c r="AA186" s="47" t="str">
        <f>IF(E186="","",IF((AB186*$C$13)&gt;$C$12,$C$12,AB186*$C$13))</f>
        <v/>
      </c>
      <c r="AB186" s="67"/>
    </row>
    <row r="187" spans="1:28" s="13" customFormat="1" x14ac:dyDescent="0.25">
      <c r="A187" s="56"/>
      <c r="B187" s="57"/>
      <c r="C187" s="148"/>
      <c r="D187" s="45"/>
      <c r="E187" s="51" t="str">
        <f>IF(B186="","",IF($C$4&lt;2,"","OSEBA 2"))</f>
        <v/>
      </c>
      <c r="F187" s="52" t="str">
        <f t="shared" ref="F187:F195" si="41">IF(E187="","",IF($C$6=0,0,IF($C$6=1,$C$5/$C$6*(G187*H187*I187),IF($C$6=2,$C$5/$C$6*((G187*H187*I187)+(J187*K187*L187)),IF($C$6=3,$C$5/$C$6*((G187*H187*I187)+(J187*K187*L187)+(M187*N187*O187)),IF($C$6=4,$C$5/$C$6*((G187*H187*I187)+(J187*K187*L187)+(M187*N187*O187)+(P187*Q187*R187)),$C$5/$C$6*((G187*H187*I187)+(J187*K187*L187)+(M187*N187*O187)+(P187*Q187*R187)+(S187*T187*U187))))))))</f>
        <v/>
      </c>
      <c r="G187" s="68"/>
      <c r="H187" s="69"/>
      <c r="I187" s="70"/>
      <c r="J187" s="68"/>
      <c r="K187" s="69"/>
      <c r="L187" s="70"/>
      <c r="M187" s="68"/>
      <c r="N187" s="69"/>
      <c r="O187" s="70"/>
      <c r="P187" s="68"/>
      <c r="Q187" s="69"/>
      <c r="R187" s="70"/>
      <c r="S187" s="68"/>
      <c r="T187" s="69"/>
      <c r="U187" s="70"/>
      <c r="V187" s="150"/>
      <c r="W187" s="71"/>
      <c r="X187" s="48" t="str">
        <f t="shared" ref="X187:X195" si="42">IF(E187="","",IF((Y187*$C$10+Z187*$C$11)&gt;$C$9,$C$9,Y187*$C$10+Z187*$C$11))</f>
        <v/>
      </c>
      <c r="Y187" s="71"/>
      <c r="Z187" s="71"/>
      <c r="AA187" s="48" t="str">
        <f t="shared" ref="AA187:AA195" si="43">IF(E187="","",IF((AB187*$C$13)&gt;$C$12,$C$12,AB187*$C$13))</f>
        <v/>
      </c>
      <c r="AB187" s="71"/>
    </row>
    <row r="188" spans="1:28" s="13" customFormat="1" x14ac:dyDescent="0.25">
      <c r="A188" s="56"/>
      <c r="B188" s="57"/>
      <c r="C188" s="148"/>
      <c r="D188" s="45"/>
      <c r="E188" s="51" t="str">
        <f>IF(B186="","",IF($C$4&lt;3,"","OSEBA 3"))</f>
        <v/>
      </c>
      <c r="F188" s="52" t="str">
        <f t="shared" si="41"/>
        <v/>
      </c>
      <c r="G188" s="68"/>
      <c r="H188" s="69"/>
      <c r="I188" s="70"/>
      <c r="J188" s="68"/>
      <c r="K188" s="69"/>
      <c r="L188" s="70"/>
      <c r="M188" s="68"/>
      <c r="N188" s="69"/>
      <c r="O188" s="70"/>
      <c r="P188" s="68"/>
      <c r="Q188" s="69"/>
      <c r="R188" s="70"/>
      <c r="S188" s="68"/>
      <c r="T188" s="69"/>
      <c r="U188" s="70"/>
      <c r="V188" s="150"/>
      <c r="W188" s="71"/>
      <c r="X188" s="48" t="str">
        <f t="shared" si="42"/>
        <v/>
      </c>
      <c r="Y188" s="71"/>
      <c r="Z188" s="71"/>
      <c r="AA188" s="48" t="str">
        <f t="shared" si="43"/>
        <v/>
      </c>
      <c r="AB188" s="71"/>
    </row>
    <row r="189" spans="1:28" s="13" customFormat="1" x14ac:dyDescent="0.25">
      <c r="A189" s="56"/>
      <c r="B189" s="57"/>
      <c r="C189" s="148"/>
      <c r="D189" s="45"/>
      <c r="E189" s="51" t="str">
        <f>IF(B186="","",IF($C$4&lt;4,"","OSEBA 4"))</f>
        <v/>
      </c>
      <c r="F189" s="52" t="str">
        <f t="shared" si="41"/>
        <v/>
      </c>
      <c r="G189" s="68"/>
      <c r="H189" s="69"/>
      <c r="I189" s="70"/>
      <c r="J189" s="68"/>
      <c r="K189" s="69"/>
      <c r="L189" s="70"/>
      <c r="M189" s="68"/>
      <c r="N189" s="69"/>
      <c r="O189" s="70"/>
      <c r="P189" s="68"/>
      <c r="Q189" s="69"/>
      <c r="R189" s="70"/>
      <c r="S189" s="68"/>
      <c r="T189" s="69"/>
      <c r="U189" s="70"/>
      <c r="V189" s="150"/>
      <c r="W189" s="71"/>
      <c r="X189" s="48" t="str">
        <f t="shared" si="42"/>
        <v/>
      </c>
      <c r="Y189" s="71"/>
      <c r="Z189" s="71"/>
      <c r="AA189" s="48" t="str">
        <f t="shared" si="43"/>
        <v/>
      </c>
      <c r="AB189" s="71"/>
    </row>
    <row r="190" spans="1:28" s="13" customFormat="1" x14ac:dyDescent="0.25">
      <c r="A190" s="56"/>
      <c r="B190" s="57"/>
      <c r="C190" s="148"/>
      <c r="D190" s="45"/>
      <c r="E190" s="51" t="str">
        <f>IF(B186="","",IF($C$4&lt;5,"","OSEBA 5"))</f>
        <v/>
      </c>
      <c r="F190" s="52" t="str">
        <f t="shared" si="41"/>
        <v/>
      </c>
      <c r="G190" s="68"/>
      <c r="H190" s="69"/>
      <c r="I190" s="70"/>
      <c r="J190" s="68"/>
      <c r="K190" s="69"/>
      <c r="L190" s="70"/>
      <c r="M190" s="68"/>
      <c r="N190" s="69"/>
      <c r="O190" s="70"/>
      <c r="P190" s="68"/>
      <c r="Q190" s="69"/>
      <c r="R190" s="70"/>
      <c r="S190" s="68"/>
      <c r="T190" s="69"/>
      <c r="U190" s="70"/>
      <c r="V190" s="150"/>
      <c r="W190" s="71"/>
      <c r="X190" s="48" t="str">
        <f t="shared" si="42"/>
        <v/>
      </c>
      <c r="Y190" s="71"/>
      <c r="Z190" s="71"/>
      <c r="AA190" s="48" t="str">
        <f t="shared" si="43"/>
        <v/>
      </c>
      <c r="AB190" s="71"/>
    </row>
    <row r="191" spans="1:28" s="13" customFormat="1" x14ac:dyDescent="0.25">
      <c r="A191" s="56"/>
      <c r="B191" s="57"/>
      <c r="C191" s="148"/>
      <c r="D191" s="45"/>
      <c r="E191" s="51" t="str">
        <f>IF(B186="","",IF($C$4&lt;6,"","OSEBA 6"))</f>
        <v/>
      </c>
      <c r="F191" s="52" t="str">
        <f t="shared" si="41"/>
        <v/>
      </c>
      <c r="G191" s="68"/>
      <c r="H191" s="69"/>
      <c r="I191" s="70"/>
      <c r="J191" s="68"/>
      <c r="K191" s="69"/>
      <c r="L191" s="70"/>
      <c r="M191" s="68"/>
      <c r="N191" s="69"/>
      <c r="O191" s="70"/>
      <c r="P191" s="68"/>
      <c r="Q191" s="69"/>
      <c r="R191" s="70"/>
      <c r="S191" s="68"/>
      <c r="T191" s="69"/>
      <c r="U191" s="70"/>
      <c r="V191" s="150"/>
      <c r="W191" s="71"/>
      <c r="X191" s="48" t="str">
        <f t="shared" si="42"/>
        <v/>
      </c>
      <c r="Y191" s="71"/>
      <c r="Z191" s="71"/>
      <c r="AA191" s="48" t="str">
        <f t="shared" si="43"/>
        <v/>
      </c>
      <c r="AB191" s="71"/>
    </row>
    <row r="192" spans="1:28" s="13" customFormat="1" x14ac:dyDescent="0.25">
      <c r="A192" s="56"/>
      <c r="B192" s="57"/>
      <c r="C192" s="148"/>
      <c r="D192" s="45"/>
      <c r="E192" s="51" t="str">
        <f>IF(B186="","",IF($C$4&lt;7,"","OSEBA 7"))</f>
        <v/>
      </c>
      <c r="F192" s="52" t="str">
        <f t="shared" si="41"/>
        <v/>
      </c>
      <c r="G192" s="68"/>
      <c r="H192" s="69"/>
      <c r="I192" s="70"/>
      <c r="J192" s="68"/>
      <c r="K192" s="69"/>
      <c r="L192" s="70"/>
      <c r="M192" s="68"/>
      <c r="N192" s="69"/>
      <c r="O192" s="70"/>
      <c r="P192" s="68"/>
      <c r="Q192" s="69"/>
      <c r="R192" s="70"/>
      <c r="S192" s="68"/>
      <c r="T192" s="69"/>
      <c r="U192" s="70"/>
      <c r="V192" s="150"/>
      <c r="W192" s="71"/>
      <c r="X192" s="48" t="str">
        <f t="shared" si="42"/>
        <v/>
      </c>
      <c r="Y192" s="71"/>
      <c r="Z192" s="71"/>
      <c r="AA192" s="48" t="str">
        <f t="shared" si="43"/>
        <v/>
      </c>
      <c r="AB192" s="71"/>
    </row>
    <row r="193" spans="1:28" s="13" customFormat="1" x14ac:dyDescent="0.25">
      <c r="A193" s="56"/>
      <c r="B193" s="57"/>
      <c r="C193" s="148"/>
      <c r="D193" s="45"/>
      <c r="E193" s="51" t="str">
        <f>IF(B186="","",IF($C$4&lt;8,"","OSEBA 8"))</f>
        <v/>
      </c>
      <c r="F193" s="52" t="str">
        <f t="shared" si="41"/>
        <v/>
      </c>
      <c r="G193" s="68"/>
      <c r="H193" s="69"/>
      <c r="I193" s="70"/>
      <c r="J193" s="68"/>
      <c r="K193" s="69"/>
      <c r="L193" s="70"/>
      <c r="M193" s="68"/>
      <c r="N193" s="69"/>
      <c r="O193" s="70"/>
      <c r="P193" s="68"/>
      <c r="Q193" s="69"/>
      <c r="R193" s="70"/>
      <c r="S193" s="68"/>
      <c r="T193" s="69"/>
      <c r="U193" s="70"/>
      <c r="V193" s="150"/>
      <c r="W193" s="71"/>
      <c r="X193" s="48" t="str">
        <f t="shared" si="42"/>
        <v/>
      </c>
      <c r="Y193" s="71"/>
      <c r="Z193" s="71"/>
      <c r="AA193" s="48" t="str">
        <f t="shared" si="43"/>
        <v/>
      </c>
      <c r="AB193" s="71"/>
    </row>
    <row r="194" spans="1:28" s="13" customFormat="1" x14ac:dyDescent="0.25">
      <c r="A194" s="56"/>
      <c r="B194" s="57"/>
      <c r="C194" s="148"/>
      <c r="D194" s="45"/>
      <c r="E194" s="51" t="str">
        <f>IF(B186="","",IF($C$4&lt;9,"","OSEBA 9"))</f>
        <v/>
      </c>
      <c r="F194" s="52" t="str">
        <f t="shared" si="41"/>
        <v/>
      </c>
      <c r="G194" s="68"/>
      <c r="H194" s="69"/>
      <c r="I194" s="70"/>
      <c r="J194" s="68"/>
      <c r="K194" s="69"/>
      <c r="L194" s="70"/>
      <c r="M194" s="68"/>
      <c r="N194" s="69"/>
      <c r="O194" s="70"/>
      <c r="P194" s="68"/>
      <c r="Q194" s="69"/>
      <c r="R194" s="70"/>
      <c r="S194" s="68"/>
      <c r="T194" s="69"/>
      <c r="U194" s="70"/>
      <c r="V194" s="150"/>
      <c r="W194" s="71"/>
      <c r="X194" s="48" t="str">
        <f t="shared" si="42"/>
        <v/>
      </c>
      <c r="Y194" s="71"/>
      <c r="Z194" s="71"/>
      <c r="AA194" s="48" t="str">
        <f t="shared" si="43"/>
        <v/>
      </c>
      <c r="AB194" s="71"/>
    </row>
    <row r="195" spans="1:28" s="13" customFormat="1" x14ac:dyDescent="0.25">
      <c r="A195" s="58"/>
      <c r="B195" s="59"/>
      <c r="C195" s="149"/>
      <c r="D195" s="46"/>
      <c r="E195" s="151" t="str">
        <f>IF(B186="","",IF($C$4&lt;10,"","OSEBA 10"))</f>
        <v/>
      </c>
      <c r="F195" s="52" t="str">
        <f t="shared" si="41"/>
        <v/>
      </c>
      <c r="G195" s="72"/>
      <c r="H195" s="73"/>
      <c r="I195" s="74"/>
      <c r="J195" s="72"/>
      <c r="K195" s="73"/>
      <c r="L195" s="74"/>
      <c r="M195" s="72"/>
      <c r="N195" s="73"/>
      <c r="O195" s="74"/>
      <c r="P195" s="72"/>
      <c r="Q195" s="73"/>
      <c r="R195" s="74"/>
      <c r="S195" s="72"/>
      <c r="T195" s="73"/>
      <c r="U195" s="74"/>
      <c r="V195" s="75"/>
      <c r="W195" s="75"/>
      <c r="X195" s="48" t="str">
        <f t="shared" si="42"/>
        <v/>
      </c>
      <c r="Y195" s="71"/>
      <c r="Z195" s="71"/>
      <c r="AA195" s="48" t="str">
        <f t="shared" si="43"/>
        <v/>
      </c>
      <c r="AB195" s="71"/>
    </row>
    <row r="196" spans="1:28" s="13" customFormat="1" x14ac:dyDescent="0.25">
      <c r="A196" s="54" t="s">
        <v>19</v>
      </c>
      <c r="B196" s="55" t="str">
        <f>IF('DOPUSTNOST PONUDB'!B23="","",'DOPUSTNOST PONUDB'!B23)</f>
        <v/>
      </c>
      <c r="C196" s="147" t="str">
        <f>IF(B196="","",IF('DOPUSTNOST PONUDB'!D23="DA","DA","NE"))</f>
        <v/>
      </c>
      <c r="D196" s="44" t="str">
        <f>IF(B196="","",(SUM(F196:F205)+SUM(V196:V205)+SUM(W196:W205)+SUM(X196:X205)+SUM(AA196:AA205))/($C$4*($C$5+$C$7+$C$8+$C$9+$C$12)))</f>
        <v/>
      </c>
      <c r="E196" s="49" t="str">
        <f>IF(B196="","",IF($C$4&lt;1,"","OSEBA 1"))</f>
        <v/>
      </c>
      <c r="F196" s="50" t="str">
        <f>IF(E196="","",IF($C$6=0,0,IF($C$6=1,$C$5/$C$6*(G196*H196*I196),IF($C$6=2,$C$5/$C$6*((G196*H196*I196)+(J196*K196*L196)),IF($C$6=3,$C$5/$C$6*((G196*H196*I196)+(J196*K196*L196)+(M196*N196*O196)),IF($C$6=4,$C$5/$C$6*((G196*H196*I196)+(J196*K196*L196)+(M196*N196*O196)+(P196*Q196*R196)),$C$5/$C$6*((G196*H196*I196)+(J196*K196*L196)+(M196*N196*O196)+(P196*Q196*R196)+(S196*T196*U196))))))))</f>
        <v/>
      </c>
      <c r="G196" s="64"/>
      <c r="H196" s="65"/>
      <c r="I196" s="66"/>
      <c r="J196" s="64"/>
      <c r="K196" s="65"/>
      <c r="L196" s="66"/>
      <c r="M196" s="64"/>
      <c r="N196" s="65"/>
      <c r="O196" s="66"/>
      <c r="P196" s="64"/>
      <c r="Q196" s="65"/>
      <c r="R196" s="66"/>
      <c r="S196" s="64"/>
      <c r="T196" s="65"/>
      <c r="U196" s="66"/>
      <c r="V196" s="152"/>
      <c r="W196" s="67"/>
      <c r="X196" s="47" t="str">
        <f>IF(E196="","",IF((Y196*$C$10+Z196*$C$11)&gt;$C$9,$C$9,Y196*$C$10+Z196*$C$11))</f>
        <v/>
      </c>
      <c r="Y196" s="67"/>
      <c r="Z196" s="67"/>
      <c r="AA196" s="47" t="str">
        <f>IF(E196="","",IF((AB196*$C$13)&gt;$C$12,$C$12,AB196*$C$13))</f>
        <v/>
      </c>
      <c r="AB196" s="67"/>
    </row>
    <row r="197" spans="1:28" s="13" customFormat="1" x14ac:dyDescent="0.25">
      <c r="A197" s="56"/>
      <c r="B197" s="57"/>
      <c r="C197" s="148"/>
      <c r="D197" s="45"/>
      <c r="E197" s="51" t="str">
        <f>IF(B196="","",IF($C$4&lt;2,"","OSEBA 2"))</f>
        <v/>
      </c>
      <c r="F197" s="52" t="str">
        <f t="shared" ref="F197:F205" si="44">IF(E197="","",IF($C$6=0,0,IF($C$6=1,$C$5/$C$6*(G197*H197*I197),IF($C$6=2,$C$5/$C$6*((G197*H197*I197)+(J197*K197*L197)),IF($C$6=3,$C$5/$C$6*((G197*H197*I197)+(J197*K197*L197)+(M197*N197*O197)),IF($C$6=4,$C$5/$C$6*((G197*H197*I197)+(J197*K197*L197)+(M197*N197*O197)+(P197*Q197*R197)),$C$5/$C$6*((G197*H197*I197)+(J197*K197*L197)+(M197*N197*O197)+(P197*Q197*R197)+(S197*T197*U197))))))))</f>
        <v/>
      </c>
      <c r="G197" s="68"/>
      <c r="H197" s="69"/>
      <c r="I197" s="70"/>
      <c r="J197" s="68"/>
      <c r="K197" s="69"/>
      <c r="L197" s="70"/>
      <c r="M197" s="68"/>
      <c r="N197" s="69"/>
      <c r="O197" s="70"/>
      <c r="P197" s="68"/>
      <c r="Q197" s="69"/>
      <c r="R197" s="70"/>
      <c r="S197" s="68"/>
      <c r="T197" s="69"/>
      <c r="U197" s="70"/>
      <c r="V197" s="150"/>
      <c r="W197" s="71"/>
      <c r="X197" s="48" t="str">
        <f t="shared" ref="X197:X205" si="45">IF(E197="","",IF((Y197*$C$10+Z197*$C$11)&gt;$C$9,$C$9,Y197*$C$10+Z197*$C$11))</f>
        <v/>
      </c>
      <c r="Y197" s="71"/>
      <c r="Z197" s="71"/>
      <c r="AA197" s="48" t="str">
        <f t="shared" ref="AA197:AA205" si="46">IF(E197="","",IF((AB197*$C$13)&gt;$C$12,$C$12,AB197*$C$13))</f>
        <v/>
      </c>
      <c r="AB197" s="71"/>
    </row>
    <row r="198" spans="1:28" s="13" customFormat="1" x14ac:dyDescent="0.25">
      <c r="A198" s="56"/>
      <c r="B198" s="57"/>
      <c r="C198" s="148"/>
      <c r="D198" s="45"/>
      <c r="E198" s="51" t="str">
        <f>IF(B196="","",IF($C$4&lt;3,"","OSEBA 3"))</f>
        <v/>
      </c>
      <c r="F198" s="52" t="str">
        <f t="shared" si="44"/>
        <v/>
      </c>
      <c r="G198" s="68"/>
      <c r="H198" s="69"/>
      <c r="I198" s="70"/>
      <c r="J198" s="68"/>
      <c r="K198" s="69"/>
      <c r="L198" s="70"/>
      <c r="M198" s="68"/>
      <c r="N198" s="69"/>
      <c r="O198" s="70"/>
      <c r="P198" s="68"/>
      <c r="Q198" s="69"/>
      <c r="R198" s="70"/>
      <c r="S198" s="68"/>
      <c r="T198" s="69"/>
      <c r="U198" s="70"/>
      <c r="V198" s="150"/>
      <c r="W198" s="71"/>
      <c r="X198" s="48" t="str">
        <f t="shared" si="45"/>
        <v/>
      </c>
      <c r="Y198" s="71"/>
      <c r="Z198" s="71"/>
      <c r="AA198" s="48" t="str">
        <f t="shared" si="46"/>
        <v/>
      </c>
      <c r="AB198" s="71"/>
    </row>
    <row r="199" spans="1:28" s="13" customFormat="1" x14ac:dyDescent="0.25">
      <c r="A199" s="56"/>
      <c r="B199" s="57"/>
      <c r="C199" s="148"/>
      <c r="D199" s="45"/>
      <c r="E199" s="51" t="str">
        <f>IF(B196="","",IF($C$4&lt;4,"","OSEBA 4"))</f>
        <v/>
      </c>
      <c r="F199" s="52" t="str">
        <f t="shared" si="44"/>
        <v/>
      </c>
      <c r="G199" s="68"/>
      <c r="H199" s="69"/>
      <c r="I199" s="70"/>
      <c r="J199" s="68"/>
      <c r="K199" s="69"/>
      <c r="L199" s="70"/>
      <c r="M199" s="68"/>
      <c r="N199" s="69"/>
      <c r="O199" s="70"/>
      <c r="P199" s="68"/>
      <c r="Q199" s="69"/>
      <c r="R199" s="70"/>
      <c r="S199" s="68"/>
      <c r="T199" s="69"/>
      <c r="U199" s="70"/>
      <c r="V199" s="150"/>
      <c r="W199" s="71"/>
      <c r="X199" s="48" t="str">
        <f t="shared" si="45"/>
        <v/>
      </c>
      <c r="Y199" s="71"/>
      <c r="Z199" s="71"/>
      <c r="AA199" s="48" t="str">
        <f t="shared" si="46"/>
        <v/>
      </c>
      <c r="AB199" s="71"/>
    </row>
    <row r="200" spans="1:28" s="13" customFormat="1" x14ac:dyDescent="0.25">
      <c r="A200" s="56"/>
      <c r="B200" s="57"/>
      <c r="C200" s="148"/>
      <c r="D200" s="45"/>
      <c r="E200" s="51" t="str">
        <f>IF(B196="","",IF($C$4&lt;5,"","OSEBA 5"))</f>
        <v/>
      </c>
      <c r="F200" s="52" t="str">
        <f t="shared" si="44"/>
        <v/>
      </c>
      <c r="G200" s="68"/>
      <c r="H200" s="69"/>
      <c r="I200" s="70"/>
      <c r="J200" s="68"/>
      <c r="K200" s="69"/>
      <c r="L200" s="70"/>
      <c r="M200" s="68"/>
      <c r="N200" s="69"/>
      <c r="O200" s="70"/>
      <c r="P200" s="68"/>
      <c r="Q200" s="69"/>
      <c r="R200" s="70"/>
      <c r="S200" s="68"/>
      <c r="T200" s="69"/>
      <c r="U200" s="70"/>
      <c r="V200" s="150"/>
      <c r="W200" s="71"/>
      <c r="X200" s="48" t="str">
        <f t="shared" si="45"/>
        <v/>
      </c>
      <c r="Y200" s="71"/>
      <c r="Z200" s="71"/>
      <c r="AA200" s="48" t="str">
        <f t="shared" si="46"/>
        <v/>
      </c>
      <c r="AB200" s="71"/>
    </row>
    <row r="201" spans="1:28" s="13" customFormat="1" x14ac:dyDescent="0.25">
      <c r="A201" s="56"/>
      <c r="B201" s="57"/>
      <c r="C201" s="148"/>
      <c r="D201" s="45"/>
      <c r="E201" s="51" t="str">
        <f>IF(B196="","",IF($C$4&lt;6,"","OSEBA 6"))</f>
        <v/>
      </c>
      <c r="F201" s="52" t="str">
        <f t="shared" si="44"/>
        <v/>
      </c>
      <c r="G201" s="68"/>
      <c r="H201" s="69"/>
      <c r="I201" s="70"/>
      <c r="J201" s="68"/>
      <c r="K201" s="69"/>
      <c r="L201" s="70"/>
      <c r="M201" s="68"/>
      <c r="N201" s="69"/>
      <c r="O201" s="70"/>
      <c r="P201" s="68"/>
      <c r="Q201" s="69"/>
      <c r="R201" s="70"/>
      <c r="S201" s="68"/>
      <c r="T201" s="69"/>
      <c r="U201" s="70"/>
      <c r="V201" s="150"/>
      <c r="W201" s="71"/>
      <c r="X201" s="48" t="str">
        <f t="shared" si="45"/>
        <v/>
      </c>
      <c r="Y201" s="71"/>
      <c r="Z201" s="71"/>
      <c r="AA201" s="48" t="str">
        <f t="shared" si="46"/>
        <v/>
      </c>
      <c r="AB201" s="71"/>
    </row>
    <row r="202" spans="1:28" s="13" customFormat="1" x14ac:dyDescent="0.25">
      <c r="A202" s="56"/>
      <c r="B202" s="57"/>
      <c r="C202" s="148"/>
      <c r="D202" s="45"/>
      <c r="E202" s="51" t="str">
        <f>IF(B196="","",IF($C$4&lt;7,"","OSEBA 7"))</f>
        <v/>
      </c>
      <c r="F202" s="52" t="str">
        <f t="shared" si="44"/>
        <v/>
      </c>
      <c r="G202" s="68"/>
      <c r="H202" s="69"/>
      <c r="I202" s="70"/>
      <c r="J202" s="68"/>
      <c r="K202" s="69"/>
      <c r="L202" s="70"/>
      <c r="M202" s="68"/>
      <c r="N202" s="69"/>
      <c r="O202" s="70"/>
      <c r="P202" s="68"/>
      <c r="Q202" s="69"/>
      <c r="R202" s="70"/>
      <c r="S202" s="68"/>
      <c r="T202" s="69"/>
      <c r="U202" s="70"/>
      <c r="V202" s="150"/>
      <c r="W202" s="71"/>
      <c r="X202" s="48" t="str">
        <f t="shared" si="45"/>
        <v/>
      </c>
      <c r="Y202" s="71"/>
      <c r="Z202" s="71"/>
      <c r="AA202" s="48" t="str">
        <f t="shared" si="46"/>
        <v/>
      </c>
      <c r="AB202" s="71"/>
    </row>
    <row r="203" spans="1:28" s="13" customFormat="1" x14ac:dyDescent="0.25">
      <c r="A203" s="56"/>
      <c r="B203" s="57"/>
      <c r="C203" s="148"/>
      <c r="D203" s="45"/>
      <c r="E203" s="51" t="str">
        <f>IF(B196="","",IF($C$4&lt;8,"","OSEBA 8"))</f>
        <v/>
      </c>
      <c r="F203" s="52" t="str">
        <f t="shared" si="44"/>
        <v/>
      </c>
      <c r="G203" s="68"/>
      <c r="H203" s="69"/>
      <c r="I203" s="70"/>
      <c r="J203" s="68"/>
      <c r="K203" s="69"/>
      <c r="L203" s="70"/>
      <c r="M203" s="68"/>
      <c r="N203" s="69"/>
      <c r="O203" s="70"/>
      <c r="P203" s="68"/>
      <c r="Q203" s="69"/>
      <c r="R203" s="70"/>
      <c r="S203" s="68"/>
      <c r="T203" s="69"/>
      <c r="U203" s="70"/>
      <c r="V203" s="150"/>
      <c r="W203" s="71"/>
      <c r="X203" s="48" t="str">
        <f t="shared" si="45"/>
        <v/>
      </c>
      <c r="Y203" s="71"/>
      <c r="Z203" s="71"/>
      <c r="AA203" s="48" t="str">
        <f t="shared" si="46"/>
        <v/>
      </c>
      <c r="AB203" s="71"/>
    </row>
    <row r="204" spans="1:28" s="13" customFormat="1" x14ac:dyDescent="0.25">
      <c r="A204" s="56"/>
      <c r="B204" s="57"/>
      <c r="C204" s="148"/>
      <c r="D204" s="45"/>
      <c r="E204" s="51" t="str">
        <f>IF(B196="","",IF($C$4&lt;9,"","OSEBA 9"))</f>
        <v/>
      </c>
      <c r="F204" s="52" t="str">
        <f t="shared" si="44"/>
        <v/>
      </c>
      <c r="G204" s="68"/>
      <c r="H204" s="69"/>
      <c r="I204" s="70"/>
      <c r="J204" s="68"/>
      <c r="K204" s="69"/>
      <c r="L204" s="70"/>
      <c r="M204" s="68"/>
      <c r="N204" s="69"/>
      <c r="O204" s="70"/>
      <c r="P204" s="68"/>
      <c r="Q204" s="69"/>
      <c r="R204" s="70"/>
      <c r="S204" s="68"/>
      <c r="T204" s="69"/>
      <c r="U204" s="70"/>
      <c r="V204" s="150"/>
      <c r="W204" s="71"/>
      <c r="X204" s="48" t="str">
        <f t="shared" si="45"/>
        <v/>
      </c>
      <c r="Y204" s="71"/>
      <c r="Z204" s="71"/>
      <c r="AA204" s="48" t="str">
        <f t="shared" si="46"/>
        <v/>
      </c>
      <c r="AB204" s="71"/>
    </row>
    <row r="205" spans="1:28" s="13" customFormat="1" x14ac:dyDescent="0.25">
      <c r="A205" s="58"/>
      <c r="B205" s="59"/>
      <c r="C205" s="149"/>
      <c r="D205" s="46"/>
      <c r="E205" s="151" t="str">
        <f>IF(B196="","",IF($C$4&lt;10,"","OSEBA 10"))</f>
        <v/>
      </c>
      <c r="F205" s="52" t="str">
        <f t="shared" si="44"/>
        <v/>
      </c>
      <c r="G205" s="72"/>
      <c r="H205" s="73"/>
      <c r="I205" s="74"/>
      <c r="J205" s="72"/>
      <c r="K205" s="73"/>
      <c r="L205" s="74"/>
      <c r="M205" s="72"/>
      <c r="N205" s="73"/>
      <c r="O205" s="74"/>
      <c r="P205" s="72"/>
      <c r="Q205" s="73"/>
      <c r="R205" s="74"/>
      <c r="S205" s="72"/>
      <c r="T205" s="73"/>
      <c r="U205" s="74"/>
      <c r="V205" s="75"/>
      <c r="W205" s="75"/>
      <c r="X205" s="48" t="str">
        <f t="shared" si="45"/>
        <v/>
      </c>
      <c r="Y205" s="71"/>
      <c r="Z205" s="71"/>
      <c r="AA205" s="48" t="str">
        <f t="shared" si="46"/>
        <v/>
      </c>
      <c r="AB205" s="71"/>
    </row>
    <row r="206" spans="1:28" s="13" customFormat="1" x14ac:dyDescent="0.25">
      <c r="A206" s="54" t="s">
        <v>20</v>
      </c>
      <c r="B206" s="55" t="str">
        <f>IF('DOPUSTNOST PONUDB'!B24="","",'DOPUSTNOST PONUDB'!B24)</f>
        <v/>
      </c>
      <c r="C206" s="147" t="str">
        <f>IF(B206="","",IF('DOPUSTNOST PONUDB'!D24="DA","DA","NE"))</f>
        <v/>
      </c>
      <c r="D206" s="44" t="str">
        <f>IF(B206="","",(SUM(F206:F215)+SUM(V206:V215)+SUM(W206:W215)+SUM(X206:X215)+SUM(AA206:AA215))/($C$4*($C$5+$C$7+$C$8+$C$9+$C$12)))</f>
        <v/>
      </c>
      <c r="E206" s="49" t="str">
        <f>IF(B206="","",IF($C$4&lt;1,"","OSEBA 1"))</f>
        <v/>
      </c>
      <c r="F206" s="50" t="str">
        <f>IF(E206="","",IF($C$6=0,0,IF($C$6=1,$C$5/$C$6*(G206*H206*I206),IF($C$6=2,$C$5/$C$6*((G206*H206*I206)+(J206*K206*L206)),IF($C$6=3,$C$5/$C$6*((G206*H206*I206)+(J206*K206*L206)+(M206*N206*O206)),IF($C$6=4,$C$5/$C$6*((G206*H206*I206)+(J206*K206*L206)+(M206*N206*O206)+(P206*Q206*R206)),$C$5/$C$6*((G206*H206*I206)+(J206*K206*L206)+(M206*N206*O206)+(P206*Q206*R206)+(S206*T206*U206))))))))</f>
        <v/>
      </c>
      <c r="G206" s="64"/>
      <c r="H206" s="65"/>
      <c r="I206" s="66"/>
      <c r="J206" s="64"/>
      <c r="K206" s="65"/>
      <c r="L206" s="66"/>
      <c r="M206" s="64"/>
      <c r="N206" s="65"/>
      <c r="O206" s="66"/>
      <c r="P206" s="64"/>
      <c r="Q206" s="65"/>
      <c r="R206" s="66"/>
      <c r="S206" s="64"/>
      <c r="T206" s="65"/>
      <c r="U206" s="66"/>
      <c r="V206" s="152"/>
      <c r="W206" s="67"/>
      <c r="X206" s="47" t="str">
        <f>IF(E206="","",IF((Y206*$C$10+Z206*$C$11)&gt;$C$9,$C$9,Y206*$C$10+Z206*$C$11))</f>
        <v/>
      </c>
      <c r="Y206" s="67"/>
      <c r="Z206" s="67"/>
      <c r="AA206" s="47" t="str">
        <f>IF(E206="","",IF((AB206*$C$13)&gt;$C$12,$C$12,AB206*$C$13))</f>
        <v/>
      </c>
      <c r="AB206" s="67"/>
    </row>
    <row r="207" spans="1:28" s="13" customFormat="1" x14ac:dyDescent="0.25">
      <c r="A207" s="56"/>
      <c r="B207" s="57"/>
      <c r="C207" s="148"/>
      <c r="D207" s="45"/>
      <c r="E207" s="51" t="str">
        <f>IF(B206="","",IF($C$4&lt;2,"","OSEBA 2"))</f>
        <v/>
      </c>
      <c r="F207" s="52" t="str">
        <f t="shared" ref="F207:F215" si="47">IF(E207="","",IF($C$6=0,0,IF($C$6=1,$C$5/$C$6*(G207*H207*I207),IF($C$6=2,$C$5/$C$6*((G207*H207*I207)+(J207*K207*L207)),IF($C$6=3,$C$5/$C$6*((G207*H207*I207)+(J207*K207*L207)+(M207*N207*O207)),IF($C$6=4,$C$5/$C$6*((G207*H207*I207)+(J207*K207*L207)+(M207*N207*O207)+(P207*Q207*R207)),$C$5/$C$6*((G207*H207*I207)+(J207*K207*L207)+(M207*N207*O207)+(P207*Q207*R207)+(S207*T207*U207))))))))</f>
        <v/>
      </c>
      <c r="G207" s="68"/>
      <c r="H207" s="69"/>
      <c r="I207" s="70"/>
      <c r="J207" s="68"/>
      <c r="K207" s="69"/>
      <c r="L207" s="70"/>
      <c r="M207" s="68"/>
      <c r="N207" s="69"/>
      <c r="O207" s="70"/>
      <c r="P207" s="68"/>
      <c r="Q207" s="69"/>
      <c r="R207" s="70"/>
      <c r="S207" s="68"/>
      <c r="T207" s="69"/>
      <c r="U207" s="70"/>
      <c r="V207" s="150"/>
      <c r="W207" s="71"/>
      <c r="X207" s="48" t="str">
        <f t="shared" ref="X207:X215" si="48">IF(E207="","",IF((Y207*$C$10+Z207*$C$11)&gt;$C$9,$C$9,Y207*$C$10+Z207*$C$11))</f>
        <v/>
      </c>
      <c r="Y207" s="71"/>
      <c r="Z207" s="71"/>
      <c r="AA207" s="48" t="str">
        <f t="shared" ref="AA207:AA215" si="49">IF(E207="","",IF((AB207*$C$13)&gt;$C$12,$C$12,AB207*$C$13))</f>
        <v/>
      </c>
      <c r="AB207" s="71"/>
    </row>
    <row r="208" spans="1:28" s="13" customFormat="1" x14ac:dyDescent="0.25">
      <c r="A208" s="56"/>
      <c r="B208" s="57"/>
      <c r="C208" s="148"/>
      <c r="D208" s="45"/>
      <c r="E208" s="51" t="str">
        <f>IF(B206="","",IF($C$4&lt;3,"","OSEBA 3"))</f>
        <v/>
      </c>
      <c r="F208" s="52" t="str">
        <f t="shared" si="47"/>
        <v/>
      </c>
      <c r="G208" s="68"/>
      <c r="H208" s="69"/>
      <c r="I208" s="70"/>
      <c r="J208" s="68"/>
      <c r="K208" s="69"/>
      <c r="L208" s="70"/>
      <c r="M208" s="68"/>
      <c r="N208" s="69"/>
      <c r="O208" s="70"/>
      <c r="P208" s="68"/>
      <c r="Q208" s="69"/>
      <c r="R208" s="70"/>
      <c r="S208" s="68"/>
      <c r="T208" s="69"/>
      <c r="U208" s="70"/>
      <c r="V208" s="150"/>
      <c r="W208" s="71"/>
      <c r="X208" s="48" t="str">
        <f t="shared" si="48"/>
        <v/>
      </c>
      <c r="Y208" s="71"/>
      <c r="Z208" s="71"/>
      <c r="AA208" s="48" t="str">
        <f t="shared" si="49"/>
        <v/>
      </c>
      <c r="AB208" s="71"/>
    </row>
    <row r="209" spans="1:28" s="13" customFormat="1" x14ac:dyDescent="0.25">
      <c r="A209" s="56"/>
      <c r="B209" s="57"/>
      <c r="C209" s="148"/>
      <c r="D209" s="45"/>
      <c r="E209" s="51" t="str">
        <f>IF(B206="","",IF($C$4&lt;4,"","OSEBA 4"))</f>
        <v/>
      </c>
      <c r="F209" s="52" t="str">
        <f t="shared" si="47"/>
        <v/>
      </c>
      <c r="G209" s="68"/>
      <c r="H209" s="69"/>
      <c r="I209" s="70"/>
      <c r="J209" s="68"/>
      <c r="K209" s="69"/>
      <c r="L209" s="70"/>
      <c r="M209" s="68"/>
      <c r="N209" s="69"/>
      <c r="O209" s="70"/>
      <c r="P209" s="68"/>
      <c r="Q209" s="69"/>
      <c r="R209" s="70"/>
      <c r="S209" s="68"/>
      <c r="T209" s="69"/>
      <c r="U209" s="70"/>
      <c r="V209" s="150"/>
      <c r="W209" s="71"/>
      <c r="X209" s="48" t="str">
        <f t="shared" si="48"/>
        <v/>
      </c>
      <c r="Y209" s="71"/>
      <c r="Z209" s="71"/>
      <c r="AA209" s="48" t="str">
        <f t="shared" si="49"/>
        <v/>
      </c>
      <c r="AB209" s="71"/>
    </row>
    <row r="210" spans="1:28" s="13" customFormat="1" x14ac:dyDescent="0.25">
      <c r="A210" s="56"/>
      <c r="B210" s="57"/>
      <c r="C210" s="148"/>
      <c r="D210" s="45"/>
      <c r="E210" s="51" t="str">
        <f>IF(B206="","",IF($C$4&lt;5,"","OSEBA 5"))</f>
        <v/>
      </c>
      <c r="F210" s="52" t="str">
        <f t="shared" si="47"/>
        <v/>
      </c>
      <c r="G210" s="68"/>
      <c r="H210" s="69"/>
      <c r="I210" s="70"/>
      <c r="J210" s="68"/>
      <c r="K210" s="69"/>
      <c r="L210" s="70"/>
      <c r="M210" s="68"/>
      <c r="N210" s="69"/>
      <c r="O210" s="70"/>
      <c r="P210" s="68"/>
      <c r="Q210" s="69"/>
      <c r="R210" s="70"/>
      <c r="S210" s="68"/>
      <c r="T210" s="69"/>
      <c r="U210" s="70"/>
      <c r="V210" s="150"/>
      <c r="W210" s="71"/>
      <c r="X210" s="48" t="str">
        <f t="shared" si="48"/>
        <v/>
      </c>
      <c r="Y210" s="71"/>
      <c r="Z210" s="71"/>
      <c r="AA210" s="48" t="str">
        <f t="shared" si="49"/>
        <v/>
      </c>
      <c r="AB210" s="71"/>
    </row>
    <row r="211" spans="1:28" s="13" customFormat="1" x14ac:dyDescent="0.25">
      <c r="A211" s="56"/>
      <c r="B211" s="57"/>
      <c r="C211" s="148"/>
      <c r="D211" s="45"/>
      <c r="E211" s="51" t="str">
        <f>IF(B206="","",IF($C$4&lt;6,"","OSEBA 6"))</f>
        <v/>
      </c>
      <c r="F211" s="52" t="str">
        <f t="shared" si="47"/>
        <v/>
      </c>
      <c r="G211" s="68"/>
      <c r="H211" s="69"/>
      <c r="I211" s="70"/>
      <c r="J211" s="68"/>
      <c r="K211" s="69"/>
      <c r="L211" s="70"/>
      <c r="M211" s="68"/>
      <c r="N211" s="69"/>
      <c r="O211" s="70"/>
      <c r="P211" s="68"/>
      <c r="Q211" s="69"/>
      <c r="R211" s="70"/>
      <c r="S211" s="68"/>
      <c r="T211" s="69"/>
      <c r="U211" s="70"/>
      <c r="V211" s="150"/>
      <c r="W211" s="71"/>
      <c r="X211" s="48" t="str">
        <f t="shared" si="48"/>
        <v/>
      </c>
      <c r="Y211" s="71"/>
      <c r="Z211" s="71"/>
      <c r="AA211" s="48" t="str">
        <f t="shared" si="49"/>
        <v/>
      </c>
      <c r="AB211" s="71"/>
    </row>
    <row r="212" spans="1:28" s="13" customFormat="1" x14ac:dyDescent="0.25">
      <c r="A212" s="56"/>
      <c r="B212" s="57"/>
      <c r="C212" s="148"/>
      <c r="D212" s="45"/>
      <c r="E212" s="51" t="str">
        <f>IF(B206="","",IF($C$4&lt;7,"","OSEBA 7"))</f>
        <v/>
      </c>
      <c r="F212" s="52" t="str">
        <f t="shared" si="47"/>
        <v/>
      </c>
      <c r="G212" s="68"/>
      <c r="H212" s="69"/>
      <c r="I212" s="70"/>
      <c r="J212" s="68"/>
      <c r="K212" s="69"/>
      <c r="L212" s="70"/>
      <c r="M212" s="68"/>
      <c r="N212" s="69"/>
      <c r="O212" s="70"/>
      <c r="P212" s="68"/>
      <c r="Q212" s="69"/>
      <c r="R212" s="70"/>
      <c r="S212" s="68"/>
      <c r="T212" s="69"/>
      <c r="U212" s="70"/>
      <c r="V212" s="150"/>
      <c r="W212" s="71"/>
      <c r="X212" s="48" t="str">
        <f t="shared" si="48"/>
        <v/>
      </c>
      <c r="Y212" s="71"/>
      <c r="Z212" s="71"/>
      <c r="AA212" s="48" t="str">
        <f t="shared" si="49"/>
        <v/>
      </c>
      <c r="AB212" s="71"/>
    </row>
    <row r="213" spans="1:28" s="13" customFormat="1" x14ac:dyDescent="0.25">
      <c r="A213" s="56"/>
      <c r="B213" s="57"/>
      <c r="C213" s="148"/>
      <c r="D213" s="45"/>
      <c r="E213" s="51" t="str">
        <f>IF(B206="","",IF($C$4&lt;8,"","OSEBA 8"))</f>
        <v/>
      </c>
      <c r="F213" s="52" t="str">
        <f t="shared" si="47"/>
        <v/>
      </c>
      <c r="G213" s="68"/>
      <c r="H213" s="69"/>
      <c r="I213" s="70"/>
      <c r="J213" s="68"/>
      <c r="K213" s="69"/>
      <c r="L213" s="70"/>
      <c r="M213" s="68"/>
      <c r="N213" s="69"/>
      <c r="O213" s="70"/>
      <c r="P213" s="68"/>
      <c r="Q213" s="69"/>
      <c r="R213" s="70"/>
      <c r="S213" s="68"/>
      <c r="T213" s="69"/>
      <c r="U213" s="70"/>
      <c r="V213" s="150"/>
      <c r="W213" s="71"/>
      <c r="X213" s="48" t="str">
        <f t="shared" si="48"/>
        <v/>
      </c>
      <c r="Y213" s="71"/>
      <c r="Z213" s="71"/>
      <c r="AA213" s="48" t="str">
        <f t="shared" si="49"/>
        <v/>
      </c>
      <c r="AB213" s="71"/>
    </row>
    <row r="214" spans="1:28" s="13" customFormat="1" x14ac:dyDescent="0.25">
      <c r="A214" s="56"/>
      <c r="B214" s="57"/>
      <c r="C214" s="148"/>
      <c r="D214" s="45"/>
      <c r="E214" s="51" t="str">
        <f>IF(B206="","",IF($C$4&lt;9,"","OSEBA 9"))</f>
        <v/>
      </c>
      <c r="F214" s="52" t="str">
        <f t="shared" si="47"/>
        <v/>
      </c>
      <c r="G214" s="68"/>
      <c r="H214" s="69"/>
      <c r="I214" s="70"/>
      <c r="J214" s="68"/>
      <c r="K214" s="69"/>
      <c r="L214" s="70"/>
      <c r="M214" s="68"/>
      <c r="N214" s="69"/>
      <c r="O214" s="70"/>
      <c r="P214" s="68"/>
      <c r="Q214" s="69"/>
      <c r="R214" s="70"/>
      <c r="S214" s="68"/>
      <c r="T214" s="69"/>
      <c r="U214" s="70"/>
      <c r="V214" s="150"/>
      <c r="W214" s="71"/>
      <c r="X214" s="48" t="str">
        <f t="shared" si="48"/>
        <v/>
      </c>
      <c r="Y214" s="71"/>
      <c r="Z214" s="71"/>
      <c r="AA214" s="48" t="str">
        <f t="shared" si="49"/>
        <v/>
      </c>
      <c r="AB214" s="71"/>
    </row>
    <row r="215" spans="1:28" s="13" customFormat="1" x14ac:dyDescent="0.25">
      <c r="A215" s="58"/>
      <c r="B215" s="59"/>
      <c r="C215" s="149"/>
      <c r="D215" s="46"/>
      <c r="E215" s="151" t="str">
        <f>IF(B206="","",IF($C$4&lt;10,"","OSEBA 10"))</f>
        <v/>
      </c>
      <c r="F215" s="53" t="str">
        <f t="shared" si="47"/>
        <v/>
      </c>
      <c r="G215" s="72"/>
      <c r="H215" s="73"/>
      <c r="I215" s="74"/>
      <c r="J215" s="72"/>
      <c r="K215" s="73"/>
      <c r="L215" s="74"/>
      <c r="M215" s="72"/>
      <c r="N215" s="73"/>
      <c r="O215" s="74"/>
      <c r="P215" s="72"/>
      <c r="Q215" s="73"/>
      <c r="R215" s="74"/>
      <c r="S215" s="72"/>
      <c r="T215" s="73"/>
      <c r="U215" s="74"/>
      <c r="V215" s="75"/>
      <c r="W215" s="75"/>
      <c r="X215" s="161" t="str">
        <f t="shared" si="48"/>
        <v/>
      </c>
      <c r="Y215" s="75"/>
      <c r="Z215" s="75"/>
      <c r="AA215" s="161" t="str">
        <f t="shared" si="49"/>
        <v/>
      </c>
      <c r="AB215" s="75"/>
    </row>
  </sheetData>
  <sheetProtection algorithmName="SHA-512" hashValue="i//VdC1plOqP9Qza8hM/kZINv8HBspgfrp/Q0wzJ1ru3ZKq1yY8tBglQd3UlXvGZ6pTRjjbtlui9iaL+RfuUug==" saltValue="tkwSW5ID432l07deSTpWdQ==" spinCount="100000" sheet="1" objects="1" scenarios="1" selectLockedCells="1"/>
  <conditionalFormatting sqref="D16 D26:D29 D34:D37 D40 D44:D47 D53:D55 D65">
    <cfRule type="cellIs" dxfId="129" priority="2049" operator="equal">
      <formula>"NE"</formula>
    </cfRule>
  </conditionalFormatting>
  <conditionalFormatting sqref="C16 C26:C29 C34:C37 C40 C44:C47 C53:C55 C65:C71 C73:C81 C83:C91 C93:C101 C103:C111 C113:C121 C123:C131 C133:C141 C143:C151 C153:C161 C163:C171 C173:C181 C183:C191 C193:C201 C203:C211 C213:C215">
    <cfRule type="cellIs" dxfId="128" priority="2048" operator="equal">
      <formula>"NE"</formula>
    </cfRule>
  </conditionalFormatting>
  <conditionalFormatting sqref="D19:D23">
    <cfRule type="cellIs" dxfId="127" priority="1969" operator="equal">
      <formula>"NE"</formula>
    </cfRule>
  </conditionalFormatting>
  <conditionalFormatting sqref="C19:C23">
    <cfRule type="cellIs" dxfId="126" priority="1968" operator="equal">
      <formula>"NE"</formula>
    </cfRule>
  </conditionalFormatting>
  <conditionalFormatting sqref="D18">
    <cfRule type="cellIs" dxfId="125" priority="1942" operator="equal">
      <formula>"NE"</formula>
    </cfRule>
  </conditionalFormatting>
  <conditionalFormatting sqref="C18">
    <cfRule type="cellIs" dxfId="124" priority="1941" operator="equal">
      <formula>"NE"</formula>
    </cfRule>
  </conditionalFormatting>
  <conditionalFormatting sqref="D17">
    <cfRule type="cellIs" dxfId="123" priority="1915" operator="equal">
      <formula>"NE"</formula>
    </cfRule>
  </conditionalFormatting>
  <conditionalFormatting sqref="C17">
    <cfRule type="cellIs" dxfId="122" priority="1914" operator="equal">
      <formula>"NE"</formula>
    </cfRule>
  </conditionalFormatting>
  <conditionalFormatting sqref="D57:D58">
    <cfRule type="cellIs" dxfId="121" priority="1888" operator="equal">
      <formula>"NE"</formula>
    </cfRule>
  </conditionalFormatting>
  <conditionalFormatting sqref="C56:C58">
    <cfRule type="cellIs" dxfId="120" priority="1887" operator="equal">
      <formula>"NE"</formula>
    </cfRule>
  </conditionalFormatting>
  <conditionalFormatting sqref="D56">
    <cfRule type="cellIs" dxfId="119" priority="1731" operator="equal">
      <formula>"NE"</formula>
    </cfRule>
  </conditionalFormatting>
  <conditionalFormatting sqref="D77:D81 D83:D85">
    <cfRule type="cellIs" dxfId="118" priority="1723" operator="equal">
      <formula>"NE"</formula>
    </cfRule>
  </conditionalFormatting>
  <conditionalFormatting sqref="D87:D91 D93:D95">
    <cfRule type="cellIs" dxfId="117" priority="1697" operator="equal">
      <formula>"NE"</formula>
    </cfRule>
  </conditionalFormatting>
  <conditionalFormatting sqref="D97:D101 D103:D105">
    <cfRule type="cellIs" dxfId="116" priority="1671" operator="equal">
      <formula>"NE"</formula>
    </cfRule>
  </conditionalFormatting>
  <conditionalFormatting sqref="D107:D111 D113:D115">
    <cfRule type="cellIs" dxfId="115" priority="1645" operator="equal">
      <formula>"NE"</formula>
    </cfRule>
  </conditionalFormatting>
  <conditionalFormatting sqref="D117:D121 D123:D125">
    <cfRule type="cellIs" dxfId="114" priority="1619" operator="equal">
      <formula>"NE"</formula>
    </cfRule>
  </conditionalFormatting>
  <conditionalFormatting sqref="D127:D131 D133:D135">
    <cfRule type="cellIs" dxfId="113" priority="1593" operator="equal">
      <formula>"NE"</formula>
    </cfRule>
  </conditionalFormatting>
  <conditionalFormatting sqref="D137:D141 D143:D145">
    <cfRule type="cellIs" dxfId="112" priority="1567" operator="equal">
      <formula>"NE"</formula>
    </cfRule>
  </conditionalFormatting>
  <conditionalFormatting sqref="D147:D151 D153:D155">
    <cfRule type="cellIs" dxfId="111" priority="1541" operator="equal">
      <formula>"NE"</formula>
    </cfRule>
  </conditionalFormatting>
  <conditionalFormatting sqref="D157:D161 D163:D165">
    <cfRule type="cellIs" dxfId="110" priority="1515" operator="equal">
      <formula>"NE"</formula>
    </cfRule>
  </conditionalFormatting>
  <conditionalFormatting sqref="D167:D171 D173:D175">
    <cfRule type="cellIs" dxfId="109" priority="1489" operator="equal">
      <formula>"NE"</formula>
    </cfRule>
  </conditionalFormatting>
  <conditionalFormatting sqref="D177:D181 D183:D185">
    <cfRule type="cellIs" dxfId="108" priority="1463" operator="equal">
      <formula>"NE"</formula>
    </cfRule>
  </conditionalFormatting>
  <conditionalFormatting sqref="D187:D191 D193:D195">
    <cfRule type="cellIs" dxfId="107" priority="1437" operator="equal">
      <formula>"NE"</formula>
    </cfRule>
  </conditionalFormatting>
  <conditionalFormatting sqref="D197:D201 D203:D205">
    <cfRule type="cellIs" dxfId="106" priority="1411" operator="equal">
      <formula>"NE"</formula>
    </cfRule>
  </conditionalFormatting>
  <conditionalFormatting sqref="D207:D211 D213:D215">
    <cfRule type="cellIs" dxfId="105" priority="1385" operator="equal">
      <formula>"NE"</formula>
    </cfRule>
  </conditionalFormatting>
  <conditionalFormatting sqref="D24">
    <cfRule type="cellIs" dxfId="104" priority="131" operator="equal">
      <formula>"NE"</formula>
    </cfRule>
  </conditionalFormatting>
  <conditionalFormatting sqref="C24">
    <cfRule type="cellIs" dxfId="103" priority="130" operator="equal">
      <formula>"NE"</formula>
    </cfRule>
  </conditionalFormatting>
  <conditionalFormatting sqref="D25">
    <cfRule type="cellIs" dxfId="102" priority="117" operator="equal">
      <formula>"NE"</formula>
    </cfRule>
  </conditionalFormatting>
  <conditionalFormatting sqref="C25">
    <cfRule type="cellIs" dxfId="101" priority="116" operator="equal">
      <formula>"NE"</formula>
    </cfRule>
  </conditionalFormatting>
  <conditionalFormatting sqref="D33">
    <cfRule type="cellIs" dxfId="100" priority="102" operator="equal">
      <formula>"NE"</formula>
    </cfRule>
  </conditionalFormatting>
  <conditionalFormatting sqref="C33">
    <cfRule type="cellIs" dxfId="99" priority="101" operator="equal">
      <formula>"NE"</formula>
    </cfRule>
  </conditionalFormatting>
  <conditionalFormatting sqref="D32">
    <cfRule type="cellIs" dxfId="98" priority="98" operator="equal">
      <formula>"NE"</formula>
    </cfRule>
  </conditionalFormatting>
  <conditionalFormatting sqref="C32">
    <cfRule type="cellIs" dxfId="97" priority="97" operator="equal">
      <formula>"NE"</formula>
    </cfRule>
  </conditionalFormatting>
  <conditionalFormatting sqref="D31">
    <cfRule type="cellIs" dxfId="96" priority="96" operator="equal">
      <formula>"NE"</formula>
    </cfRule>
  </conditionalFormatting>
  <conditionalFormatting sqref="C31">
    <cfRule type="cellIs" dxfId="95" priority="95" operator="equal">
      <formula>"NE"</formula>
    </cfRule>
  </conditionalFormatting>
  <conditionalFormatting sqref="D30">
    <cfRule type="cellIs" dxfId="94" priority="94" operator="equal">
      <formula>"NE"</formula>
    </cfRule>
  </conditionalFormatting>
  <conditionalFormatting sqref="C30">
    <cfRule type="cellIs" dxfId="93" priority="93" operator="equal">
      <formula>"NE"</formula>
    </cfRule>
  </conditionalFormatting>
  <conditionalFormatting sqref="D43">
    <cfRule type="cellIs" dxfId="92" priority="92" operator="equal">
      <formula>"NE"</formula>
    </cfRule>
  </conditionalFormatting>
  <conditionalFormatting sqref="C43">
    <cfRule type="cellIs" dxfId="91" priority="91" operator="equal">
      <formula>"NE"</formula>
    </cfRule>
  </conditionalFormatting>
  <conditionalFormatting sqref="D42">
    <cfRule type="cellIs" dxfId="90" priority="90" operator="equal">
      <formula>"NE"</formula>
    </cfRule>
  </conditionalFormatting>
  <conditionalFormatting sqref="C42">
    <cfRule type="cellIs" dxfId="89" priority="89" operator="equal">
      <formula>"NE"</formula>
    </cfRule>
  </conditionalFormatting>
  <conditionalFormatting sqref="D41">
    <cfRule type="cellIs" dxfId="88" priority="88" operator="equal">
      <formula>"NE"</formula>
    </cfRule>
  </conditionalFormatting>
  <conditionalFormatting sqref="C41">
    <cfRule type="cellIs" dxfId="87" priority="87" operator="equal">
      <formula>"NE"</formula>
    </cfRule>
  </conditionalFormatting>
  <conditionalFormatting sqref="D39">
    <cfRule type="cellIs" dxfId="86" priority="86" operator="equal">
      <formula>"NE"</formula>
    </cfRule>
  </conditionalFormatting>
  <conditionalFormatting sqref="C39">
    <cfRule type="cellIs" dxfId="85" priority="85" operator="equal">
      <formula>"NE"</formula>
    </cfRule>
  </conditionalFormatting>
  <conditionalFormatting sqref="D38">
    <cfRule type="cellIs" dxfId="84" priority="84" operator="equal">
      <formula>"NE"</formula>
    </cfRule>
  </conditionalFormatting>
  <conditionalFormatting sqref="C38">
    <cfRule type="cellIs" dxfId="83" priority="83" operator="equal">
      <formula>"NE"</formula>
    </cfRule>
  </conditionalFormatting>
  <conditionalFormatting sqref="D52">
    <cfRule type="cellIs" dxfId="82" priority="82" operator="equal">
      <formula>"NE"</formula>
    </cfRule>
  </conditionalFormatting>
  <conditionalFormatting sqref="C52">
    <cfRule type="cellIs" dxfId="81" priority="81" operator="equal">
      <formula>"NE"</formula>
    </cfRule>
  </conditionalFormatting>
  <conditionalFormatting sqref="D51">
    <cfRule type="cellIs" dxfId="80" priority="80" operator="equal">
      <formula>"NE"</formula>
    </cfRule>
  </conditionalFormatting>
  <conditionalFormatting sqref="C51">
    <cfRule type="cellIs" dxfId="79" priority="79" operator="equal">
      <formula>"NE"</formula>
    </cfRule>
  </conditionalFormatting>
  <conditionalFormatting sqref="D50">
    <cfRule type="cellIs" dxfId="78" priority="78" operator="equal">
      <formula>"NE"</formula>
    </cfRule>
  </conditionalFormatting>
  <conditionalFormatting sqref="C50">
    <cfRule type="cellIs" dxfId="77" priority="77" operator="equal">
      <formula>"NE"</formula>
    </cfRule>
  </conditionalFormatting>
  <conditionalFormatting sqref="D49">
    <cfRule type="cellIs" dxfId="76" priority="76" operator="equal">
      <formula>"NE"</formula>
    </cfRule>
  </conditionalFormatting>
  <conditionalFormatting sqref="C49">
    <cfRule type="cellIs" dxfId="75" priority="75" operator="equal">
      <formula>"NE"</formula>
    </cfRule>
  </conditionalFormatting>
  <conditionalFormatting sqref="D48">
    <cfRule type="cellIs" dxfId="74" priority="74" operator="equal">
      <formula>"NE"</formula>
    </cfRule>
  </conditionalFormatting>
  <conditionalFormatting sqref="C48">
    <cfRule type="cellIs" dxfId="73" priority="73" operator="equal">
      <formula>"NE"</formula>
    </cfRule>
  </conditionalFormatting>
  <conditionalFormatting sqref="D59:D60 D63">
    <cfRule type="cellIs" dxfId="72" priority="72" operator="equal">
      <formula>"NE"</formula>
    </cfRule>
  </conditionalFormatting>
  <conditionalFormatting sqref="C59:C60 C63">
    <cfRule type="cellIs" dxfId="71" priority="71" operator="equal">
      <formula>"NE"</formula>
    </cfRule>
  </conditionalFormatting>
  <conditionalFormatting sqref="D64">
    <cfRule type="cellIs" dxfId="70" priority="68" operator="equal">
      <formula>"NE"</formula>
    </cfRule>
  </conditionalFormatting>
  <conditionalFormatting sqref="C64">
    <cfRule type="cellIs" dxfId="69" priority="67" operator="equal">
      <formula>"NE"</formula>
    </cfRule>
  </conditionalFormatting>
  <conditionalFormatting sqref="D62">
    <cfRule type="cellIs" dxfId="68" priority="66" operator="equal">
      <formula>"NE"</formula>
    </cfRule>
  </conditionalFormatting>
  <conditionalFormatting sqref="C62">
    <cfRule type="cellIs" dxfId="67" priority="65" operator="equal">
      <formula>"NE"</formula>
    </cfRule>
  </conditionalFormatting>
  <conditionalFormatting sqref="D61">
    <cfRule type="cellIs" dxfId="66" priority="64" operator="equal">
      <formula>"NE"</formula>
    </cfRule>
  </conditionalFormatting>
  <conditionalFormatting sqref="C61">
    <cfRule type="cellIs" dxfId="65" priority="63" operator="equal">
      <formula>"NE"</formula>
    </cfRule>
  </conditionalFormatting>
  <conditionalFormatting sqref="C72">
    <cfRule type="cellIs" dxfId="64" priority="61" operator="equal">
      <formula>"NE"</formula>
    </cfRule>
  </conditionalFormatting>
  <conditionalFormatting sqref="C82">
    <cfRule type="cellIs" dxfId="63" priority="49" operator="equal">
      <formula>"NE"</formula>
    </cfRule>
  </conditionalFormatting>
  <conditionalFormatting sqref="D82">
    <cfRule type="cellIs" dxfId="62" priority="48" operator="equal">
      <formula>"NE"</formula>
    </cfRule>
  </conditionalFormatting>
  <conditionalFormatting sqref="C92">
    <cfRule type="cellIs" dxfId="61" priority="47" operator="equal">
      <formula>"NE"</formula>
    </cfRule>
  </conditionalFormatting>
  <conditionalFormatting sqref="D92">
    <cfRule type="cellIs" dxfId="60" priority="46" operator="equal">
      <formula>"NE"</formula>
    </cfRule>
  </conditionalFormatting>
  <conditionalFormatting sqref="C102">
    <cfRule type="cellIs" dxfId="59" priority="45" operator="equal">
      <formula>"NE"</formula>
    </cfRule>
  </conditionalFormatting>
  <conditionalFormatting sqref="D102">
    <cfRule type="cellIs" dxfId="58" priority="44" operator="equal">
      <formula>"NE"</formula>
    </cfRule>
  </conditionalFormatting>
  <conditionalFormatting sqref="C112">
    <cfRule type="cellIs" dxfId="57" priority="43" operator="equal">
      <formula>"NE"</formula>
    </cfRule>
  </conditionalFormatting>
  <conditionalFormatting sqref="D112">
    <cfRule type="cellIs" dxfId="56" priority="42" operator="equal">
      <formula>"NE"</formula>
    </cfRule>
  </conditionalFormatting>
  <conditionalFormatting sqref="C122">
    <cfRule type="cellIs" dxfId="55" priority="41" operator="equal">
      <formula>"NE"</formula>
    </cfRule>
  </conditionalFormatting>
  <conditionalFormatting sqref="D122">
    <cfRule type="cellIs" dxfId="54" priority="40" operator="equal">
      <formula>"NE"</formula>
    </cfRule>
  </conditionalFormatting>
  <conditionalFormatting sqref="C132">
    <cfRule type="cellIs" dxfId="53" priority="39" operator="equal">
      <formula>"NE"</formula>
    </cfRule>
  </conditionalFormatting>
  <conditionalFormatting sqref="D132">
    <cfRule type="cellIs" dxfId="52" priority="38" operator="equal">
      <formula>"NE"</formula>
    </cfRule>
  </conditionalFormatting>
  <conditionalFormatting sqref="C142">
    <cfRule type="cellIs" dxfId="51" priority="37" operator="equal">
      <formula>"NE"</formula>
    </cfRule>
  </conditionalFormatting>
  <conditionalFormatting sqref="D142">
    <cfRule type="cellIs" dxfId="50" priority="36" operator="equal">
      <formula>"NE"</formula>
    </cfRule>
  </conditionalFormatting>
  <conditionalFormatting sqref="C152">
    <cfRule type="cellIs" dxfId="49" priority="35" operator="equal">
      <formula>"NE"</formula>
    </cfRule>
  </conditionalFormatting>
  <conditionalFormatting sqref="D152">
    <cfRule type="cellIs" dxfId="48" priority="34" operator="equal">
      <formula>"NE"</formula>
    </cfRule>
  </conditionalFormatting>
  <conditionalFormatting sqref="C162">
    <cfRule type="cellIs" dxfId="47" priority="33" operator="equal">
      <formula>"NE"</formula>
    </cfRule>
  </conditionalFormatting>
  <conditionalFormatting sqref="D162">
    <cfRule type="cellIs" dxfId="46" priority="32" operator="equal">
      <formula>"NE"</formula>
    </cfRule>
  </conditionalFormatting>
  <conditionalFormatting sqref="C172">
    <cfRule type="cellIs" dxfId="45" priority="31" operator="equal">
      <formula>"NE"</formula>
    </cfRule>
  </conditionalFormatting>
  <conditionalFormatting sqref="D172">
    <cfRule type="cellIs" dxfId="44" priority="30" operator="equal">
      <formula>"NE"</formula>
    </cfRule>
  </conditionalFormatting>
  <conditionalFormatting sqref="C182">
    <cfRule type="cellIs" dxfId="43" priority="29" operator="equal">
      <formula>"NE"</formula>
    </cfRule>
  </conditionalFormatting>
  <conditionalFormatting sqref="D182">
    <cfRule type="cellIs" dxfId="42" priority="28" operator="equal">
      <formula>"NE"</formula>
    </cfRule>
  </conditionalFormatting>
  <conditionalFormatting sqref="C192">
    <cfRule type="cellIs" dxfId="41" priority="27" operator="equal">
      <formula>"NE"</formula>
    </cfRule>
  </conditionalFormatting>
  <conditionalFormatting sqref="D192">
    <cfRule type="cellIs" dxfId="40" priority="26" operator="equal">
      <formula>"NE"</formula>
    </cfRule>
  </conditionalFormatting>
  <conditionalFormatting sqref="C202">
    <cfRule type="cellIs" dxfId="39" priority="25" operator="equal">
      <formula>"NE"</formula>
    </cfRule>
  </conditionalFormatting>
  <conditionalFormatting sqref="D202">
    <cfRule type="cellIs" dxfId="38" priority="24" operator="equal">
      <formula>"NE"</formula>
    </cfRule>
  </conditionalFormatting>
  <conditionalFormatting sqref="C212">
    <cfRule type="cellIs" dxfId="37" priority="23" operator="equal">
      <formula>"NE"</formula>
    </cfRule>
  </conditionalFormatting>
  <conditionalFormatting sqref="D212">
    <cfRule type="cellIs" dxfId="36" priority="22" operator="equal">
      <formula>"NE"</formula>
    </cfRule>
  </conditionalFormatting>
  <conditionalFormatting sqref="D75">
    <cfRule type="cellIs" dxfId="35" priority="21" operator="equal">
      <formula>"NE"</formula>
    </cfRule>
  </conditionalFormatting>
  <conditionalFormatting sqref="D67:D68">
    <cfRule type="cellIs" dxfId="34" priority="20" operator="equal">
      <formula>"NE"</formula>
    </cfRule>
  </conditionalFormatting>
  <conditionalFormatting sqref="D66">
    <cfRule type="cellIs" dxfId="33" priority="19" operator="equal">
      <formula>"NE"</formula>
    </cfRule>
  </conditionalFormatting>
  <conditionalFormatting sqref="D69:D70 D73">
    <cfRule type="cellIs" dxfId="32" priority="18" operator="equal">
      <formula>"NE"</formula>
    </cfRule>
  </conditionalFormatting>
  <conditionalFormatting sqref="D74">
    <cfRule type="cellIs" dxfId="31" priority="17" operator="equal">
      <formula>"NE"</formula>
    </cfRule>
  </conditionalFormatting>
  <conditionalFormatting sqref="D72">
    <cfRule type="cellIs" dxfId="30" priority="16" operator="equal">
      <formula>"NE"</formula>
    </cfRule>
  </conditionalFormatting>
  <conditionalFormatting sqref="D71">
    <cfRule type="cellIs" dxfId="29" priority="15" operator="equal">
      <formula>"NE"</formula>
    </cfRule>
  </conditionalFormatting>
  <conditionalFormatting sqref="D76">
    <cfRule type="cellIs" dxfId="28" priority="14" operator="equal">
      <formula>"NE"</formula>
    </cfRule>
  </conditionalFormatting>
  <conditionalFormatting sqref="D86">
    <cfRule type="cellIs" dxfId="27" priority="13" operator="equal">
      <formula>"NE"</formula>
    </cfRule>
  </conditionalFormatting>
  <conditionalFormatting sqref="D96">
    <cfRule type="cellIs" dxfId="26" priority="12" operator="equal">
      <formula>"NE"</formula>
    </cfRule>
  </conditionalFormatting>
  <conditionalFormatting sqref="D106">
    <cfRule type="cellIs" dxfId="25" priority="11" operator="equal">
      <formula>"NE"</formula>
    </cfRule>
  </conditionalFormatting>
  <conditionalFormatting sqref="D116">
    <cfRule type="cellIs" dxfId="24" priority="10" operator="equal">
      <formula>"NE"</formula>
    </cfRule>
  </conditionalFormatting>
  <conditionalFormatting sqref="D126">
    <cfRule type="cellIs" dxfId="23" priority="9" operator="equal">
      <formula>"NE"</formula>
    </cfRule>
  </conditionalFormatting>
  <conditionalFormatting sqref="D136">
    <cfRule type="cellIs" dxfId="22" priority="8" operator="equal">
      <formula>"NE"</formula>
    </cfRule>
  </conditionalFormatting>
  <conditionalFormatting sqref="D146">
    <cfRule type="cellIs" dxfId="21" priority="7" operator="equal">
      <formula>"NE"</formula>
    </cfRule>
  </conditionalFormatting>
  <conditionalFormatting sqref="D156">
    <cfRule type="cellIs" dxfId="20" priority="6" operator="equal">
      <formula>"NE"</formula>
    </cfRule>
  </conditionalFormatting>
  <conditionalFormatting sqref="D166">
    <cfRule type="cellIs" dxfId="19" priority="5" operator="equal">
      <formula>"NE"</formula>
    </cfRule>
  </conditionalFormatting>
  <conditionalFormatting sqref="D176">
    <cfRule type="cellIs" dxfId="18" priority="4" operator="equal">
      <formula>"NE"</formula>
    </cfRule>
  </conditionalFormatting>
  <conditionalFormatting sqref="D186">
    <cfRule type="cellIs" dxfId="17" priority="3" operator="equal">
      <formula>"NE"</formula>
    </cfRule>
  </conditionalFormatting>
  <conditionalFormatting sqref="D196">
    <cfRule type="cellIs" dxfId="16" priority="2" operator="equal">
      <formula>"NE"</formula>
    </cfRule>
  </conditionalFormatting>
  <conditionalFormatting sqref="D206">
    <cfRule type="cellIs" dxfId="15" priority="1" operator="equal">
      <formula>"NE"</formula>
    </cfRule>
  </conditionalFormatting>
  <dataValidations xWindow="1427" yWindow="360" count="12">
    <dataValidation type="whole" allowBlank="1" showInputMessage="1" showErrorMessage="1" sqref="AA4:AA5 V4:X5">
      <formula1>1</formula1>
      <formula2>3650</formula2>
    </dataValidation>
    <dataValidation allowBlank="1" showInputMessage="1" showErrorMessage="1" promptTitle="Utež kriterija REFERENCE" prompt="Priporočena vrednost:_x000a_20 do 30 točk." sqref="C5"/>
    <dataValidation allowBlank="1" showInputMessage="1" showErrorMessage="1" promptTitle="Utež kriterija IZKUŠNJE" prompt="Priporočena vrednost:_x000a_0 do 5 točk." sqref="C7"/>
    <dataValidation allowBlank="1" showInputMessage="1" showErrorMessage="1" promptTitle="Utež kriterija ZNANJE" prompt="Priporočena vrednost:_x000a_0 do 5 točk." sqref="C8"/>
    <dataValidation allowBlank="1" showInputMessage="1" showErrorMessage="1" promptTitle="Utež kriterija USPOSABLJANJE" prompt="Priporočena vrednost:_x000a_0 do 5 točk." sqref="C9"/>
    <dataValidation allowBlank="1" showInputMessage="1" showErrorMessage="1" promptTitle="Utež kriterija NAGRADE" prompt="Priporočena vrednost:_x000a_0 do 5 točk." sqref="C12"/>
    <dataValidation type="whole" allowBlank="1" showInputMessage="1" showErrorMessage="1" sqref="C4">
      <formula1>1</formula1>
      <formula2>50</formula2>
    </dataValidation>
    <dataValidation type="list" allowBlank="1" showInputMessage="1" showErrorMessage="1" promptTitle="Faktor za starost referenc" prompt="1,00 - naročilo je bilo izvedeno v roku do 3 let_x000a_0,75 - naročilo je bilo izvedeno v roku od 3 do 5 let_x000a_0,50 - naročilo je bilo izvedeno v roku od 5 do 10 let" sqref="G16:G215 J16:J215 M16:M215 P16:P215 S16:S215">
      <mc:AlternateContent xmlns:x12ac="http://schemas.microsoft.com/office/spreadsheetml/2011/1/ac" xmlns:mc="http://schemas.openxmlformats.org/markup-compatibility/2006">
        <mc:Choice Requires="x12ac">
          <x12ac:list>"1,00","0,75","0,50"</x12ac:list>
        </mc:Choice>
        <mc:Fallback>
          <formula1>"1,00,0,75,0,50"</formula1>
        </mc:Fallback>
      </mc:AlternateContent>
    </dataValidation>
    <dataValidation type="list" allowBlank="1" showInputMessage="1" showErrorMessage="1" promptTitle="Preseganje zahtevane izobrazbe" prompt="0 - izobrazba na ravni zahtevane_x000a_1 - izobrazba za 1 stopnjo višja od zahtevane_x000a_2 - izobrazba za 2 stopnji višja od zahtevane_x000a_3 - izobrazba za 3 ali več stopenj višja od zahtevane" sqref="W16:W215">
      <formula1>"0,1,2,3"</formula1>
    </dataValidation>
    <dataValidation type="list" allowBlank="1" showInputMessage="1" showErrorMessage="1" promptTitle="Faktor za lokalno specifičnost" prompt="1,00 - referenca v državi, v kateri je objavljeno javno naročilo_x000a_0,75 - referenca v drugi državi EU ali v državi, ki je podpisnica Sporazuma STO o javnih naročilih (GPA)_x000a_0,50 - referenca v državi, ki ne spada med zgoraj navedene države" sqref="H16:H215 K16:K215 N16:N215 Q16:Q215 T16:T215">
      <mc:AlternateContent xmlns:x12ac="http://schemas.microsoft.com/office/spreadsheetml/2011/1/ac" xmlns:mc="http://schemas.openxmlformats.org/markup-compatibility/2006">
        <mc:Choice Requires="x12ac">
          <x12ac:list>"1,00","0,75","0,50"</x12ac:list>
        </mc:Choice>
        <mc:Fallback>
          <formula1>"1,00,0,75,0,50"</formula1>
        </mc:Fallback>
      </mc:AlternateContent>
    </dataValidation>
    <dataValidation type="list" allowBlank="1" showInputMessage="1" showErrorMessage="1" promptTitle="Faktor za vlogo nominirane osebe" prompt="1,00 - odg. vodja projekta (odg. vodja revidiranja, odg. nadzornik, odg. vodja del, odg. vodja svetovanja, ...)_x000a_0,50 - odg. projektant (odg. revident, odg. nadzornik posamznih del, odg. vodja posameznih del, odg. izvajalec svetovanja, odg. geodet, ...) " sqref="I16:I215 L16:L215 O16:O215 R16:R215 U16:U215">
      <mc:AlternateContent xmlns:x12ac="http://schemas.microsoft.com/office/spreadsheetml/2011/1/ac" xmlns:mc="http://schemas.openxmlformats.org/markup-compatibility/2006">
        <mc:Choice Requires="x12ac">
          <x12ac:list>"1,00","0,50"</x12ac:list>
        </mc:Choice>
        <mc:Fallback>
          <formula1>"1,00,0,50"</formula1>
        </mc:Fallback>
      </mc:AlternateContent>
    </dataValidation>
    <dataValidation type="list" allowBlank="1" showInputMessage="1" showErrorMessage="1" promptTitle="Delovne izkušnje" prompt="0 - delovne izkušnje manj kot 5 let_x000a_1 - delovne izkušnje od 5 do 10 let_x000a_3 - delovne izkušnje od 10 do 15 let_x000a_5 - delovne izkušnje več kot 15 let" sqref="V16:V215">
      <formula1>"0,1,3,5"</formula1>
    </dataValidation>
  </dataValidations>
  <pageMargins left="0.39370078740157483" right="0.39370078740157483" top="0.94488188976377963" bottom="0.55118110236220474" header="0.51181102362204722" footer="0.31496062992125984"/>
  <pageSetup paperSize="9" scale="70" fitToWidth="0" orientation="landscape" r:id="rId1"/>
  <headerFooter>
    <oddHeader>&amp;LOCENA PONUDB SKLADNO S SMERNICO ZA JAVNO NAROČANJE ARHITEKTURNIH IN INŽENIRSKIH STORITEV&amp;R&amp;A</oddHeader>
    <oddFooter>&amp;L&amp;F&amp;R&amp;P/&amp;N</oddFooter>
  </headerFooter>
  <rowBreaks count="5" manualBreakCount="5">
    <brk id="35" max="16383" man="1"/>
    <brk id="75" max="16383" man="1"/>
    <brk id="115" max="16383" man="1"/>
    <brk id="155" max="16383" man="1"/>
    <brk id="195" max="16383" man="1"/>
  </rowBreaks>
  <colBreaks count="1" manualBreakCount="1">
    <brk id="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zoomScaleNormal="100" zoomScaleSheetLayoutView="100" workbookViewId="0">
      <selection activeCell="E5" sqref="E5"/>
    </sheetView>
  </sheetViews>
  <sheetFormatPr defaultRowHeight="15" x14ac:dyDescent="0.25"/>
  <cols>
    <col min="1" max="1" width="20.7109375" customWidth="1"/>
    <col min="2" max="2" width="55.7109375" customWidth="1"/>
    <col min="3" max="3" width="15.7109375" customWidth="1"/>
    <col min="4" max="11" width="30.7109375" customWidth="1"/>
  </cols>
  <sheetData>
    <row r="1" spans="1:11" x14ac:dyDescent="0.25">
      <c r="A1" s="100" t="s">
        <v>42</v>
      </c>
      <c r="B1" s="101"/>
    </row>
    <row r="2" spans="1:11" x14ac:dyDescent="0.25">
      <c r="A2" s="102" t="s">
        <v>40</v>
      </c>
      <c r="B2" s="103"/>
    </row>
    <row r="3" spans="1:11" x14ac:dyDescent="0.25">
      <c r="A3" s="3"/>
    </row>
    <row r="4" spans="1:11" x14ac:dyDescent="0.25">
      <c r="D4" s="108" t="s">
        <v>92</v>
      </c>
      <c r="E4" s="38" t="s">
        <v>59</v>
      </c>
      <c r="F4" s="107" t="s">
        <v>60</v>
      </c>
      <c r="G4" s="107" t="s">
        <v>61</v>
      </c>
      <c r="H4" s="107" t="s">
        <v>62</v>
      </c>
      <c r="I4" s="107" t="s">
        <v>63</v>
      </c>
      <c r="J4" s="107" t="s">
        <v>64</v>
      </c>
      <c r="K4" s="107" t="s">
        <v>65</v>
      </c>
    </row>
    <row r="5" spans="1:11" x14ac:dyDescent="0.25">
      <c r="D5" s="109">
        <f>SUM(E5:K5)</f>
        <v>1.0000000000000002</v>
      </c>
      <c r="E5" s="99">
        <v>0.2</v>
      </c>
      <c r="F5" s="99">
        <v>0.1</v>
      </c>
      <c r="G5" s="99">
        <v>0.1</v>
      </c>
      <c r="H5" s="99">
        <v>0.2</v>
      </c>
      <c r="I5" s="99">
        <v>0.1</v>
      </c>
      <c r="J5" s="99">
        <v>0.2</v>
      </c>
      <c r="K5" s="99">
        <v>0.1</v>
      </c>
    </row>
    <row r="6" spans="1:11" x14ac:dyDescent="0.25">
      <c r="D6" s="17"/>
      <c r="E6" s="17"/>
      <c r="F6" s="17"/>
      <c r="G6" s="17"/>
      <c r="H6" s="17"/>
      <c r="I6" s="17"/>
      <c r="J6" s="17"/>
      <c r="K6" s="17"/>
    </row>
    <row r="7" spans="1:11" ht="150" x14ac:dyDescent="0.25">
      <c r="A7" s="35" t="s">
        <v>86</v>
      </c>
      <c r="B7" s="35" t="s">
        <v>35</v>
      </c>
      <c r="C7" s="33" t="s">
        <v>31</v>
      </c>
      <c r="D7" s="34" t="s">
        <v>99</v>
      </c>
      <c r="E7" s="38" t="s">
        <v>100</v>
      </c>
      <c r="F7" s="38" t="s">
        <v>101</v>
      </c>
      <c r="G7" s="38" t="s">
        <v>102</v>
      </c>
      <c r="H7" s="38" t="s">
        <v>103</v>
      </c>
      <c r="I7" s="38" t="s">
        <v>104</v>
      </c>
      <c r="J7" s="38" t="s">
        <v>105</v>
      </c>
      <c r="K7" s="38" t="s">
        <v>106</v>
      </c>
    </row>
    <row r="8" spans="1:11" x14ac:dyDescent="0.25">
      <c r="A8" s="96" t="s">
        <v>1</v>
      </c>
      <c r="B8" s="97" t="str">
        <f>IF('SKUPNA OCENA PONUDB (S)'!B10="","",'SKUPNA OCENA PONUDB (S)'!B10)</f>
        <v>Ponudnik A d.o.o.</v>
      </c>
      <c r="C8" s="32" t="str">
        <f>IF(B8="","",IF('DOPUSTNOST PONUDB'!D5="DA","DA","NE"))</f>
        <v>DA</v>
      </c>
      <c r="D8" s="40">
        <f t="shared" ref="D8:D27" si="0">IF(B8="","",(E8*$E$5+F8*$F$5+G8*$G$5+H8*$H$5+I8*$I$5+J8*$J$5+K8*$K$5)/5)</f>
        <v>0.66000000000000014</v>
      </c>
      <c r="E8" s="106">
        <v>5</v>
      </c>
      <c r="F8" s="106">
        <v>2</v>
      </c>
      <c r="G8" s="106">
        <v>4</v>
      </c>
      <c r="H8" s="106">
        <v>3</v>
      </c>
      <c r="I8" s="106">
        <v>2</v>
      </c>
      <c r="J8" s="106">
        <v>3</v>
      </c>
      <c r="K8" s="106">
        <v>3</v>
      </c>
    </row>
    <row r="9" spans="1:11" x14ac:dyDescent="0.25">
      <c r="A9" s="96" t="s">
        <v>2</v>
      </c>
      <c r="B9" s="97" t="str">
        <f>IF('SKUPNA OCENA PONUDB (S)'!B11="","",'SKUPNA OCENA PONUDB (S)'!B11)</f>
        <v>Ponudnik B d.d.</v>
      </c>
      <c r="C9" s="32" t="str">
        <f>IF(B9="","",IF('DOPUSTNOST PONUDB'!D6="DA","DA","NE"))</f>
        <v>NE</v>
      </c>
      <c r="D9" s="40">
        <f t="shared" si="0"/>
        <v>0</v>
      </c>
      <c r="E9" s="106"/>
      <c r="F9" s="106"/>
      <c r="G9" s="106"/>
      <c r="H9" s="106"/>
      <c r="I9" s="106"/>
      <c r="J9" s="106"/>
      <c r="K9" s="106"/>
    </row>
    <row r="10" spans="1:11" x14ac:dyDescent="0.25">
      <c r="A10" s="96" t="s">
        <v>3</v>
      </c>
      <c r="B10" s="97" t="str">
        <f>IF('SKUPNA OCENA PONUDB (S)'!B12="","",'SKUPNA OCENA PONUDB (S)'!B12)</f>
        <v>Ponudnik C d.o.o., Ponudnik D d.d.</v>
      </c>
      <c r="C10" s="32" t="str">
        <f>IF(B10="","",IF('DOPUSTNOST PONUDB'!D7="DA","DA","NE"))</f>
        <v>DA</v>
      </c>
      <c r="D10" s="98">
        <f t="shared" si="0"/>
        <v>0.7</v>
      </c>
      <c r="E10" s="106">
        <v>4</v>
      </c>
      <c r="F10" s="106">
        <v>3</v>
      </c>
      <c r="G10" s="106">
        <v>5</v>
      </c>
      <c r="H10" s="106">
        <v>5</v>
      </c>
      <c r="I10" s="106">
        <v>1</v>
      </c>
      <c r="J10" s="106">
        <v>2</v>
      </c>
      <c r="K10" s="106">
        <v>4</v>
      </c>
    </row>
    <row r="11" spans="1:11" x14ac:dyDescent="0.25">
      <c r="A11" s="96" t="s">
        <v>4</v>
      </c>
      <c r="B11" s="97" t="str">
        <f>IF('SKUPNA OCENA PONUDB (S)'!B13="","",'SKUPNA OCENA PONUDB (S)'!B13)</f>
        <v>Ponudnik E d.o.o.</v>
      </c>
      <c r="C11" s="32" t="str">
        <f>IF(B11="","",IF('DOPUSTNOST PONUDB'!D8="DA","DA","NE"))</f>
        <v>NE</v>
      </c>
      <c r="D11" s="98">
        <f t="shared" si="0"/>
        <v>0</v>
      </c>
      <c r="E11" s="106"/>
      <c r="F11" s="106"/>
      <c r="G11" s="106"/>
      <c r="H11" s="106"/>
      <c r="I11" s="106"/>
      <c r="J11" s="106"/>
      <c r="K11" s="106"/>
    </row>
    <row r="12" spans="1:11" x14ac:dyDescent="0.25">
      <c r="A12" s="96" t="s">
        <v>5</v>
      </c>
      <c r="B12" s="97" t="str">
        <f>IF('SKUPNA OCENA PONUDB (S)'!B14="","",'SKUPNA OCENA PONUDB (S)'!B14)</f>
        <v>Ponudnik F d.o.o.</v>
      </c>
      <c r="C12" s="32" t="str">
        <f>IF(B12="","",IF('DOPUSTNOST PONUDB'!D9="DA","DA","NE"))</f>
        <v>DA</v>
      </c>
      <c r="D12" s="98">
        <f t="shared" si="0"/>
        <v>0.38</v>
      </c>
      <c r="E12" s="106">
        <v>1</v>
      </c>
      <c r="F12" s="106">
        <v>1</v>
      </c>
      <c r="G12" s="106">
        <v>3</v>
      </c>
      <c r="H12" s="106">
        <v>2</v>
      </c>
      <c r="I12" s="106">
        <v>2</v>
      </c>
      <c r="J12" s="106">
        <v>2</v>
      </c>
      <c r="K12" s="106">
        <v>3</v>
      </c>
    </row>
    <row r="13" spans="1:11" x14ac:dyDescent="0.25">
      <c r="A13" s="96" t="s">
        <v>6</v>
      </c>
      <c r="B13" s="97" t="str">
        <f>IF('SKUPNA OCENA PONUDB (S)'!B15="","",'SKUPNA OCENA PONUDB (S)'!B15)</f>
        <v/>
      </c>
      <c r="C13" s="32" t="str">
        <f>IF(B13="","",IF('DOPUSTNOST PONUDB'!D10="DA","DA","NE"))</f>
        <v/>
      </c>
      <c r="D13" s="98" t="str">
        <f t="shared" si="0"/>
        <v/>
      </c>
      <c r="E13" s="106"/>
      <c r="F13" s="106"/>
      <c r="G13" s="106"/>
      <c r="H13" s="106"/>
      <c r="I13" s="106"/>
      <c r="J13" s="106"/>
      <c r="K13" s="106"/>
    </row>
    <row r="14" spans="1:11" x14ac:dyDescent="0.25">
      <c r="A14" s="96" t="s">
        <v>7</v>
      </c>
      <c r="B14" s="97" t="str">
        <f>IF('SKUPNA OCENA PONUDB (S)'!B16="","",'SKUPNA OCENA PONUDB (S)'!B16)</f>
        <v/>
      </c>
      <c r="C14" s="32" t="str">
        <f>IF(B14="","",IF('DOPUSTNOST PONUDB'!D11="DA","DA","NE"))</f>
        <v/>
      </c>
      <c r="D14" s="98" t="str">
        <f t="shared" si="0"/>
        <v/>
      </c>
      <c r="E14" s="106"/>
      <c r="F14" s="106"/>
      <c r="G14" s="106"/>
      <c r="H14" s="106"/>
      <c r="I14" s="106"/>
      <c r="J14" s="106"/>
      <c r="K14" s="106"/>
    </row>
    <row r="15" spans="1:11" x14ac:dyDescent="0.25">
      <c r="A15" s="96" t="s">
        <v>8</v>
      </c>
      <c r="B15" s="97" t="str">
        <f>IF('SKUPNA OCENA PONUDB (S)'!B17="","",'SKUPNA OCENA PONUDB (S)'!B17)</f>
        <v/>
      </c>
      <c r="C15" s="32" t="str">
        <f>IF(B15="","",IF('DOPUSTNOST PONUDB'!D12="DA","DA","NE"))</f>
        <v/>
      </c>
      <c r="D15" s="98" t="str">
        <f t="shared" si="0"/>
        <v/>
      </c>
      <c r="E15" s="106"/>
      <c r="F15" s="106"/>
      <c r="G15" s="106"/>
      <c r="H15" s="106"/>
      <c r="I15" s="106"/>
      <c r="J15" s="106"/>
      <c r="K15" s="106"/>
    </row>
    <row r="16" spans="1:11" x14ac:dyDescent="0.25">
      <c r="A16" s="96" t="s">
        <v>9</v>
      </c>
      <c r="B16" s="97" t="str">
        <f>IF('SKUPNA OCENA PONUDB (S)'!B18="","",'SKUPNA OCENA PONUDB (S)'!B18)</f>
        <v/>
      </c>
      <c r="C16" s="32" t="str">
        <f>IF(B16="","",IF('DOPUSTNOST PONUDB'!D13="DA","DA","NE"))</f>
        <v/>
      </c>
      <c r="D16" s="98" t="str">
        <f t="shared" si="0"/>
        <v/>
      </c>
      <c r="E16" s="106"/>
      <c r="F16" s="106"/>
      <c r="G16" s="106"/>
      <c r="H16" s="106"/>
      <c r="I16" s="106"/>
      <c r="J16" s="106"/>
      <c r="K16" s="106"/>
    </row>
    <row r="17" spans="1:11" x14ac:dyDescent="0.25">
      <c r="A17" s="96" t="s">
        <v>10</v>
      </c>
      <c r="B17" s="97" t="str">
        <f>IF('SKUPNA OCENA PONUDB (S)'!B19="","",'SKUPNA OCENA PONUDB (S)'!B19)</f>
        <v/>
      </c>
      <c r="C17" s="32" t="str">
        <f>IF(B17="","",IF('DOPUSTNOST PONUDB'!D14="DA","DA","NE"))</f>
        <v/>
      </c>
      <c r="D17" s="98" t="str">
        <f t="shared" si="0"/>
        <v/>
      </c>
      <c r="E17" s="106"/>
      <c r="F17" s="106"/>
      <c r="G17" s="106"/>
      <c r="H17" s="106"/>
      <c r="I17" s="106"/>
      <c r="J17" s="106"/>
      <c r="K17" s="106"/>
    </row>
    <row r="18" spans="1:11" x14ac:dyDescent="0.25">
      <c r="A18" s="96" t="s">
        <v>11</v>
      </c>
      <c r="B18" s="97" t="str">
        <f>IF('SKUPNA OCENA PONUDB (S)'!B20="","",'SKUPNA OCENA PONUDB (S)'!B20)</f>
        <v/>
      </c>
      <c r="C18" s="32" t="str">
        <f>IF(B18="","",IF('DOPUSTNOST PONUDB'!D15="DA","DA","NE"))</f>
        <v/>
      </c>
      <c r="D18" s="98" t="str">
        <f t="shared" si="0"/>
        <v/>
      </c>
      <c r="E18" s="106"/>
      <c r="F18" s="106"/>
      <c r="G18" s="106"/>
      <c r="H18" s="106"/>
      <c r="I18" s="106"/>
      <c r="J18" s="106"/>
      <c r="K18" s="106"/>
    </row>
    <row r="19" spans="1:11" x14ac:dyDescent="0.25">
      <c r="A19" s="96" t="s">
        <v>12</v>
      </c>
      <c r="B19" s="97" t="str">
        <f>IF('SKUPNA OCENA PONUDB (S)'!B21="","",'SKUPNA OCENA PONUDB (S)'!B21)</f>
        <v/>
      </c>
      <c r="C19" s="32" t="str">
        <f>IF(B19="","",IF('DOPUSTNOST PONUDB'!D16="DA","DA","NE"))</f>
        <v/>
      </c>
      <c r="D19" s="98" t="str">
        <f t="shared" si="0"/>
        <v/>
      </c>
      <c r="E19" s="106"/>
      <c r="F19" s="106"/>
      <c r="G19" s="106"/>
      <c r="H19" s="106"/>
      <c r="I19" s="106"/>
      <c r="J19" s="106"/>
      <c r="K19" s="106"/>
    </row>
    <row r="20" spans="1:11" x14ac:dyDescent="0.25">
      <c r="A20" s="96" t="s">
        <v>13</v>
      </c>
      <c r="B20" s="97" t="str">
        <f>IF('SKUPNA OCENA PONUDB (S)'!B22="","",'SKUPNA OCENA PONUDB (S)'!B22)</f>
        <v/>
      </c>
      <c r="C20" s="32" t="str">
        <f>IF(B20="","",IF('DOPUSTNOST PONUDB'!D17="DA","DA","NE"))</f>
        <v/>
      </c>
      <c r="D20" s="98" t="str">
        <f t="shared" si="0"/>
        <v/>
      </c>
      <c r="E20" s="106"/>
      <c r="F20" s="106"/>
      <c r="G20" s="106"/>
      <c r="H20" s="106"/>
      <c r="I20" s="106"/>
      <c r="J20" s="106"/>
      <c r="K20" s="106"/>
    </row>
    <row r="21" spans="1:11" x14ac:dyDescent="0.25">
      <c r="A21" s="96" t="s">
        <v>14</v>
      </c>
      <c r="B21" s="97" t="str">
        <f>IF('SKUPNA OCENA PONUDB (S)'!B23="","",'SKUPNA OCENA PONUDB (S)'!B23)</f>
        <v/>
      </c>
      <c r="C21" s="32" t="str">
        <f>IF(B21="","",IF('DOPUSTNOST PONUDB'!D18="DA","DA","NE"))</f>
        <v/>
      </c>
      <c r="D21" s="98" t="str">
        <f t="shared" si="0"/>
        <v/>
      </c>
      <c r="E21" s="106"/>
      <c r="F21" s="106"/>
      <c r="G21" s="106"/>
      <c r="H21" s="106"/>
      <c r="I21" s="106"/>
      <c r="J21" s="106"/>
      <c r="K21" s="106"/>
    </row>
    <row r="22" spans="1:11" x14ac:dyDescent="0.25">
      <c r="A22" s="96" t="s">
        <v>15</v>
      </c>
      <c r="B22" s="97" t="str">
        <f>IF('SKUPNA OCENA PONUDB (S)'!B24="","",'SKUPNA OCENA PONUDB (S)'!B24)</f>
        <v/>
      </c>
      <c r="C22" s="32" t="str">
        <f>IF(B22="","",IF('DOPUSTNOST PONUDB'!D19="DA","DA","NE"))</f>
        <v/>
      </c>
      <c r="D22" s="98" t="str">
        <f t="shared" si="0"/>
        <v/>
      </c>
      <c r="E22" s="106"/>
      <c r="F22" s="106"/>
      <c r="G22" s="106"/>
      <c r="H22" s="106"/>
      <c r="I22" s="106"/>
      <c r="J22" s="106"/>
      <c r="K22" s="106"/>
    </row>
    <row r="23" spans="1:11" x14ac:dyDescent="0.25">
      <c r="A23" s="96" t="s">
        <v>16</v>
      </c>
      <c r="B23" s="97" t="str">
        <f>IF('SKUPNA OCENA PONUDB (S)'!B25="","",'SKUPNA OCENA PONUDB (S)'!B25)</f>
        <v/>
      </c>
      <c r="C23" s="32" t="str">
        <f>IF(B23="","",IF('DOPUSTNOST PONUDB'!D20="DA","DA","NE"))</f>
        <v/>
      </c>
      <c r="D23" s="98" t="str">
        <f t="shared" si="0"/>
        <v/>
      </c>
      <c r="E23" s="106"/>
      <c r="F23" s="106"/>
      <c r="G23" s="106"/>
      <c r="H23" s="106"/>
      <c r="I23" s="106"/>
      <c r="J23" s="106"/>
      <c r="K23" s="106"/>
    </row>
    <row r="24" spans="1:11" x14ac:dyDescent="0.25">
      <c r="A24" s="96" t="s">
        <v>17</v>
      </c>
      <c r="B24" s="97" t="str">
        <f>IF('SKUPNA OCENA PONUDB (S)'!B26="","",'SKUPNA OCENA PONUDB (S)'!B26)</f>
        <v/>
      </c>
      <c r="C24" s="32" t="str">
        <f>IF(B24="","",IF('DOPUSTNOST PONUDB'!D21="DA","DA","NE"))</f>
        <v/>
      </c>
      <c r="D24" s="98" t="str">
        <f t="shared" si="0"/>
        <v/>
      </c>
      <c r="E24" s="106"/>
      <c r="F24" s="106"/>
      <c r="G24" s="106"/>
      <c r="H24" s="106"/>
      <c r="I24" s="106"/>
      <c r="J24" s="106"/>
      <c r="K24" s="106"/>
    </row>
    <row r="25" spans="1:11" x14ac:dyDescent="0.25">
      <c r="A25" s="96" t="s">
        <v>18</v>
      </c>
      <c r="B25" s="97" t="str">
        <f>IF('SKUPNA OCENA PONUDB (S)'!B27="","",'SKUPNA OCENA PONUDB (S)'!B27)</f>
        <v/>
      </c>
      <c r="C25" s="32" t="str">
        <f>IF(B25="","",IF('DOPUSTNOST PONUDB'!D22="DA","DA","NE"))</f>
        <v/>
      </c>
      <c r="D25" s="98" t="str">
        <f t="shared" si="0"/>
        <v/>
      </c>
      <c r="E25" s="106"/>
      <c r="F25" s="106"/>
      <c r="G25" s="106"/>
      <c r="H25" s="106"/>
      <c r="I25" s="106"/>
      <c r="J25" s="106"/>
      <c r="K25" s="106"/>
    </row>
    <row r="26" spans="1:11" x14ac:dyDescent="0.25">
      <c r="A26" s="96" t="s">
        <v>19</v>
      </c>
      <c r="B26" s="97" t="str">
        <f>IF('SKUPNA OCENA PONUDB (S)'!B28="","",'SKUPNA OCENA PONUDB (S)'!B28)</f>
        <v/>
      </c>
      <c r="C26" s="32" t="str">
        <f>IF(B26="","",IF('DOPUSTNOST PONUDB'!D23="DA","DA","NE"))</f>
        <v/>
      </c>
      <c r="D26" s="98" t="str">
        <f t="shared" si="0"/>
        <v/>
      </c>
      <c r="E26" s="106"/>
      <c r="F26" s="106"/>
      <c r="G26" s="106"/>
      <c r="H26" s="106"/>
      <c r="I26" s="106"/>
      <c r="J26" s="106"/>
      <c r="K26" s="106"/>
    </row>
    <row r="27" spans="1:11" x14ac:dyDescent="0.25">
      <c r="A27" s="96" t="s">
        <v>20</v>
      </c>
      <c r="B27" s="97" t="str">
        <f>IF('SKUPNA OCENA PONUDB (S)'!B29="","",'SKUPNA OCENA PONUDB (S)'!B29)</f>
        <v/>
      </c>
      <c r="C27" s="32" t="str">
        <f>IF(B27="","",IF('DOPUSTNOST PONUDB'!D24="DA","DA","NE"))</f>
        <v/>
      </c>
      <c r="D27" s="98" t="str">
        <f t="shared" si="0"/>
        <v/>
      </c>
      <c r="E27" s="106"/>
      <c r="F27" s="106"/>
      <c r="G27" s="106"/>
      <c r="H27" s="106"/>
      <c r="I27" s="106"/>
      <c r="J27" s="106"/>
      <c r="K27" s="106"/>
    </row>
  </sheetData>
  <sheetProtection algorithmName="SHA-512" hashValue="K8m13L0Ub4ujh+3ifuC42+KOR7OOJdD4n14FiUgLt1JOHIjWTFC6MM5ne5/51rFYM3ChCtnNdZ1VjRiPwxmt0w==" saltValue="7G5ZM9DhQ1IKU35bO9dwlg==" spinCount="100000" sheet="1" objects="1" scenarios="1" selectLockedCells="1"/>
  <conditionalFormatting sqref="D6">
    <cfRule type="cellIs" dxfId="14" priority="6" operator="notEqual">
      <formula>1</formula>
    </cfRule>
  </conditionalFormatting>
  <conditionalFormatting sqref="C8:C27">
    <cfRule type="cellIs" dxfId="13" priority="3" operator="equal">
      <formula>"NE"</formula>
    </cfRule>
  </conditionalFormatting>
  <conditionalFormatting sqref="D8">
    <cfRule type="cellIs" dxfId="12" priority="2" operator="greaterThan">
      <formula>1</formula>
    </cfRule>
  </conditionalFormatting>
  <conditionalFormatting sqref="D9">
    <cfRule type="cellIs" dxfId="11" priority="1" operator="greaterThan">
      <formula>1</formula>
    </cfRule>
  </conditionalFormatting>
  <dataValidations count="14">
    <dataValidation type="list" allowBlank="1" showInputMessage="1" showErrorMessage="1" promptTitle="Razumevanje ciljev storitve" prompt="1 - najslabša ocena_x000a_5 - najboljša ocena" sqref="E8:E27">
      <formula1>"1,2,3,4,5"</formula1>
    </dataValidation>
    <dataValidation type="list" allowBlank="1" showInputMessage="1" showErrorMessage="1" promptTitle="Ustvarjalnost in inovativnost" prompt="1 - najslabša ocena_x000a_5 - najboljša ocena" sqref="F8:F27">
      <formula1>"1,2,3,4,5"</formula1>
    </dataValidation>
    <dataValidation type="list" allowBlank="1" showInputMessage="1" showErrorMessage="1" promptTitle="Jasnost in doslednost" prompt="1 - najslabša ocena_x000a_5 - najboljša ocena" sqref="G8:G27">
      <formula1>"1,2,3,4,5"</formula1>
    </dataValidation>
    <dataValidation type="list" allowBlank="1" showInputMessage="1" showErrorMessage="1" promptTitle="Učinkovitost in angažma osebja" prompt="1 - najslabša ocena_x000a_5 - najboljša ocena" sqref="H8:H27">
      <formula1>"1,2,3,4,5"</formula1>
    </dataValidation>
    <dataValidation type="list" allowBlank="1" showInputMessage="1" showErrorMessage="1" promptTitle="Fleksibilnost in prilagodljivost" prompt="1 - najslabša ocena_x000a_5 - najboljša ocena" sqref="I8:I27">
      <formula1>"1,2,3,4,5"</formula1>
    </dataValidation>
    <dataValidation type="list" allowBlank="1" showInputMessage="1" showErrorMessage="1" promptTitle="Pravočasnost rezultatov" prompt="1 - najslabša ocena_x000a_5 - najboljša ocena" sqref="J8:J27">
      <formula1>"1,2,3,4,5"</formula1>
    </dataValidation>
    <dataValidation type="list" allowBlank="1" showInputMessage="1" showErrorMessage="1" promptTitle="Upravljanje kakovosti" prompt="1 - najslabša ocena_x000a_5 - najboljša ocena" sqref="K8:K27">
      <formula1>"1,2,3,4,5"</formula1>
    </dataValidation>
    <dataValidation allowBlank="1" showInputMessage="1" showErrorMessage="1" promptTitle="Utež kriterija CILJI" prompt="Priporočena vrednost:_x000a_20 %." sqref="E5"/>
    <dataValidation allowBlank="1" showInputMessage="1" showErrorMessage="1" promptTitle="Utež kriterija USTVARJALNOST" prompt="Priporočena vrednost:_x000a_10 %." sqref="F5"/>
    <dataValidation allowBlank="1" showInputMessage="1" showErrorMessage="1" promptTitle="Utež kriterija JASNOST" prompt="Priporočena vrednost:_x000a_10 %." sqref="G5"/>
    <dataValidation allowBlank="1" showInputMessage="1" showErrorMessage="1" promptTitle="Utež kriterija UČINKOVITOST" prompt="Priporočena vrednost:_x000a_20 %." sqref="H5"/>
    <dataValidation allowBlank="1" showInputMessage="1" showErrorMessage="1" promptTitle="Utež kriterija FLEKSIBILNOST" prompt="Priporočena vrednost:_x000a_10 %." sqref="I5"/>
    <dataValidation allowBlank="1" showInputMessage="1" showErrorMessage="1" promptTitle="Utež kriterija PRAVOČASNOST" prompt="Priporočena vrednost:_x000a_20 %." sqref="J5"/>
    <dataValidation allowBlank="1" showInputMessage="1" showErrorMessage="1" promptTitle="Utež kriterija KAKOVOST" prompt="Priporočena vrednost:_x000a_10 %." sqref="K5"/>
  </dataValidations>
  <pageMargins left="0.39370078740157483" right="0.39370078740157483" top="0.94488188976377963" bottom="0.55118110236220474" header="0.51181102362204722" footer="0.31496062992125984"/>
  <pageSetup paperSize="9" scale="70" fitToWidth="0" orientation="landscape" r:id="rId1"/>
  <headerFooter>
    <oddHeader>&amp;LOCENA PONUDB SKLADNO S SMERNICO ZA JAVNO NAROČANJE ARHITEKTURNIH IN INŽENIRSKIH STORITEV&amp;R&amp;A</oddHeader>
    <oddFooter>&amp;L&amp;F&amp;R&amp;P/&amp;N</oddFooter>
  </headerFooter>
  <colBreaks count="1" manualBreakCount="1">
    <brk id="6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zoomScaleNormal="100" workbookViewId="0">
      <selection activeCell="D4" sqref="D4"/>
    </sheetView>
  </sheetViews>
  <sheetFormatPr defaultRowHeight="15" x14ac:dyDescent="0.25"/>
  <cols>
    <col min="1" max="1" width="20.7109375" customWidth="1"/>
    <col min="2" max="2" width="55.7109375" customWidth="1"/>
    <col min="3" max="3" width="15.7109375" customWidth="1"/>
    <col min="4" max="5" width="30.7109375" customWidth="1"/>
    <col min="6" max="6" width="25.7109375" customWidth="1"/>
  </cols>
  <sheetData>
    <row r="1" spans="1:5" x14ac:dyDescent="0.25">
      <c r="A1" s="100" t="s">
        <v>43</v>
      </c>
      <c r="B1" s="101"/>
    </row>
    <row r="2" spans="1:5" x14ac:dyDescent="0.25">
      <c r="A2" s="102" t="s">
        <v>44</v>
      </c>
      <c r="B2" s="103"/>
    </row>
    <row r="4" spans="1:5" x14ac:dyDescent="0.25">
      <c r="A4" s="41" t="s">
        <v>88</v>
      </c>
      <c r="B4" s="42"/>
      <c r="C4" s="42"/>
      <c r="D4" s="76">
        <v>122</v>
      </c>
    </row>
    <row r="5" spans="1:5" x14ac:dyDescent="0.25">
      <c r="A5" s="41" t="s">
        <v>47</v>
      </c>
      <c r="B5" s="42"/>
      <c r="C5" s="42"/>
      <c r="D5" s="99">
        <v>0.1</v>
      </c>
    </row>
    <row r="6" spans="1:5" x14ac:dyDescent="0.25">
      <c r="A6" s="110" t="s">
        <v>89</v>
      </c>
      <c r="B6" s="111"/>
      <c r="C6" s="111"/>
      <c r="D6" s="112">
        <f>ROUNDDOWN(D5*D4,0)</f>
        <v>12</v>
      </c>
    </row>
    <row r="9" spans="1:5" s="7" customFormat="1" ht="30" x14ac:dyDescent="0.25">
      <c r="A9" s="35" t="s">
        <v>86</v>
      </c>
      <c r="B9" s="35" t="s">
        <v>35</v>
      </c>
      <c r="C9" s="33" t="s">
        <v>31</v>
      </c>
      <c r="D9" s="38" t="s">
        <v>87</v>
      </c>
      <c r="E9" s="34" t="s">
        <v>98</v>
      </c>
    </row>
    <row r="10" spans="1:5" x14ac:dyDescent="0.25">
      <c r="A10" s="96" t="s">
        <v>1</v>
      </c>
      <c r="B10" s="97" t="str">
        <f>IF('SKUPNA OCENA PONUDB (S)'!B10="","",'SKUPNA OCENA PONUDB (S)'!B10)</f>
        <v>Ponudnik A d.o.o.</v>
      </c>
      <c r="C10" s="32" t="str">
        <f>IF(B10="","",IF('DOPUSTNOST PONUDB'!D5="DA","DA","NE"))</f>
        <v>DA</v>
      </c>
      <c r="D10" s="39">
        <v>7</v>
      </c>
      <c r="E10" s="40">
        <f>IF(B10="","",IF(D10&gt;$D$6,1,D10/$D$6))</f>
        <v>0.58333333333333337</v>
      </c>
    </row>
    <row r="11" spans="1:5" x14ac:dyDescent="0.25">
      <c r="A11" s="96" t="s">
        <v>2</v>
      </c>
      <c r="B11" s="97" t="str">
        <f>IF('SKUPNA OCENA PONUDB (S)'!B11="","",'SKUPNA OCENA PONUDB (S)'!B11)</f>
        <v>Ponudnik B d.d.</v>
      </c>
      <c r="C11" s="32" t="str">
        <f>IF(B11="","",IF('DOPUSTNOST PONUDB'!D6="DA","DA","NE"))</f>
        <v>NE</v>
      </c>
      <c r="D11" s="39"/>
      <c r="E11" s="98">
        <f t="shared" ref="E11:E29" si="0">IF(B11="","",IF(D11&gt;$D$6,1,D11/$D$6))</f>
        <v>0</v>
      </c>
    </row>
    <row r="12" spans="1:5" x14ac:dyDescent="0.25">
      <c r="A12" s="96" t="s">
        <v>3</v>
      </c>
      <c r="B12" s="97" t="str">
        <f>IF('SKUPNA OCENA PONUDB (S)'!B12="","",'SKUPNA OCENA PONUDB (S)'!B12)</f>
        <v>Ponudnik C d.o.o., Ponudnik D d.d.</v>
      </c>
      <c r="C12" s="32" t="str">
        <f>IF(B12="","",IF('DOPUSTNOST PONUDB'!D7="DA","DA","NE"))</f>
        <v>DA</v>
      </c>
      <c r="D12" s="39">
        <v>7</v>
      </c>
      <c r="E12" s="98">
        <f t="shared" si="0"/>
        <v>0.58333333333333337</v>
      </c>
    </row>
    <row r="13" spans="1:5" x14ac:dyDescent="0.25">
      <c r="A13" s="96" t="s">
        <v>4</v>
      </c>
      <c r="B13" s="97" t="str">
        <f>IF('SKUPNA OCENA PONUDB (S)'!B13="","",'SKUPNA OCENA PONUDB (S)'!B13)</f>
        <v>Ponudnik E d.o.o.</v>
      </c>
      <c r="C13" s="32" t="str">
        <f>IF(B13="","",IF('DOPUSTNOST PONUDB'!D8="DA","DA","NE"))</f>
        <v>NE</v>
      </c>
      <c r="D13" s="39"/>
      <c r="E13" s="98">
        <f t="shared" si="0"/>
        <v>0</v>
      </c>
    </row>
    <row r="14" spans="1:5" x14ac:dyDescent="0.25">
      <c r="A14" s="96" t="s">
        <v>5</v>
      </c>
      <c r="B14" s="97" t="str">
        <f>IF('SKUPNA OCENA PONUDB (S)'!B14="","",'SKUPNA OCENA PONUDB (S)'!B14)</f>
        <v>Ponudnik F d.o.o.</v>
      </c>
      <c r="C14" s="32" t="str">
        <f>IF(B14="","",IF('DOPUSTNOST PONUDB'!D9="DA","DA","NE"))</f>
        <v>DA</v>
      </c>
      <c r="D14" s="39">
        <v>12</v>
      </c>
      <c r="E14" s="98">
        <f t="shared" si="0"/>
        <v>1</v>
      </c>
    </row>
    <row r="15" spans="1:5" x14ac:dyDescent="0.25">
      <c r="A15" s="96" t="s">
        <v>6</v>
      </c>
      <c r="B15" s="97" t="str">
        <f>IF('SKUPNA OCENA PONUDB (S)'!B15="","",'SKUPNA OCENA PONUDB (S)'!B15)</f>
        <v/>
      </c>
      <c r="C15" s="32" t="str">
        <f>IF(B15="","",IF('DOPUSTNOST PONUDB'!D10="DA","DA","NE"))</f>
        <v/>
      </c>
      <c r="D15" s="39"/>
      <c r="E15" s="98" t="str">
        <f t="shared" si="0"/>
        <v/>
      </c>
    </row>
    <row r="16" spans="1:5" x14ac:dyDescent="0.25">
      <c r="A16" s="96" t="s">
        <v>7</v>
      </c>
      <c r="B16" s="97" t="str">
        <f>IF('SKUPNA OCENA PONUDB (S)'!B16="","",'SKUPNA OCENA PONUDB (S)'!B16)</f>
        <v/>
      </c>
      <c r="C16" s="32" t="str">
        <f>IF(B16="","",IF('DOPUSTNOST PONUDB'!D11="DA","DA","NE"))</f>
        <v/>
      </c>
      <c r="D16" s="39"/>
      <c r="E16" s="98" t="str">
        <f t="shared" si="0"/>
        <v/>
      </c>
    </row>
    <row r="17" spans="1:5" x14ac:dyDescent="0.25">
      <c r="A17" s="96" t="s">
        <v>8</v>
      </c>
      <c r="B17" s="97" t="str">
        <f>IF('SKUPNA OCENA PONUDB (S)'!B17="","",'SKUPNA OCENA PONUDB (S)'!B17)</f>
        <v/>
      </c>
      <c r="C17" s="32" t="str">
        <f>IF(B17="","",IF('DOPUSTNOST PONUDB'!D12="DA","DA","NE"))</f>
        <v/>
      </c>
      <c r="D17" s="39"/>
      <c r="E17" s="98" t="str">
        <f t="shared" si="0"/>
        <v/>
      </c>
    </row>
    <row r="18" spans="1:5" x14ac:dyDescent="0.25">
      <c r="A18" s="96" t="s">
        <v>9</v>
      </c>
      <c r="B18" s="97" t="str">
        <f>IF('SKUPNA OCENA PONUDB (S)'!B18="","",'SKUPNA OCENA PONUDB (S)'!B18)</f>
        <v/>
      </c>
      <c r="C18" s="32" t="str">
        <f>IF(B18="","",IF('DOPUSTNOST PONUDB'!D13="DA","DA","NE"))</f>
        <v/>
      </c>
      <c r="D18" s="39"/>
      <c r="E18" s="98" t="str">
        <f t="shared" si="0"/>
        <v/>
      </c>
    </row>
    <row r="19" spans="1:5" x14ac:dyDescent="0.25">
      <c r="A19" s="96" t="s">
        <v>10</v>
      </c>
      <c r="B19" s="97" t="str">
        <f>IF('SKUPNA OCENA PONUDB (S)'!B19="","",'SKUPNA OCENA PONUDB (S)'!B19)</f>
        <v/>
      </c>
      <c r="C19" s="32" t="str">
        <f>IF(B19="","",IF('DOPUSTNOST PONUDB'!D14="DA","DA","NE"))</f>
        <v/>
      </c>
      <c r="D19" s="39"/>
      <c r="E19" s="98" t="str">
        <f t="shared" si="0"/>
        <v/>
      </c>
    </row>
    <row r="20" spans="1:5" x14ac:dyDescent="0.25">
      <c r="A20" s="96" t="s">
        <v>11</v>
      </c>
      <c r="B20" s="97" t="str">
        <f>IF('SKUPNA OCENA PONUDB (S)'!B20="","",'SKUPNA OCENA PONUDB (S)'!B20)</f>
        <v/>
      </c>
      <c r="C20" s="32" t="str">
        <f>IF(B20="","",IF('DOPUSTNOST PONUDB'!D15="DA","DA","NE"))</f>
        <v/>
      </c>
      <c r="D20" s="39"/>
      <c r="E20" s="98" t="str">
        <f t="shared" si="0"/>
        <v/>
      </c>
    </row>
    <row r="21" spans="1:5" x14ac:dyDescent="0.25">
      <c r="A21" s="96" t="s">
        <v>12</v>
      </c>
      <c r="B21" s="97" t="str">
        <f>IF('SKUPNA OCENA PONUDB (S)'!B21="","",'SKUPNA OCENA PONUDB (S)'!B21)</f>
        <v/>
      </c>
      <c r="C21" s="32" t="str">
        <f>IF(B21="","",IF('DOPUSTNOST PONUDB'!D16="DA","DA","NE"))</f>
        <v/>
      </c>
      <c r="D21" s="39"/>
      <c r="E21" s="98" t="str">
        <f t="shared" si="0"/>
        <v/>
      </c>
    </row>
    <row r="22" spans="1:5" x14ac:dyDescent="0.25">
      <c r="A22" s="96" t="s">
        <v>13</v>
      </c>
      <c r="B22" s="97" t="str">
        <f>IF('SKUPNA OCENA PONUDB (S)'!B22="","",'SKUPNA OCENA PONUDB (S)'!B22)</f>
        <v/>
      </c>
      <c r="C22" s="32" t="str">
        <f>IF(B22="","",IF('DOPUSTNOST PONUDB'!D17="DA","DA","NE"))</f>
        <v/>
      </c>
      <c r="D22" s="39"/>
      <c r="E22" s="98" t="str">
        <f t="shared" si="0"/>
        <v/>
      </c>
    </row>
    <row r="23" spans="1:5" x14ac:dyDescent="0.25">
      <c r="A23" s="96" t="s">
        <v>14</v>
      </c>
      <c r="B23" s="97" t="str">
        <f>IF('SKUPNA OCENA PONUDB (S)'!B23="","",'SKUPNA OCENA PONUDB (S)'!B23)</f>
        <v/>
      </c>
      <c r="C23" s="32" t="str">
        <f>IF(B23="","",IF('DOPUSTNOST PONUDB'!D18="DA","DA","NE"))</f>
        <v/>
      </c>
      <c r="D23" s="39"/>
      <c r="E23" s="98" t="str">
        <f t="shared" si="0"/>
        <v/>
      </c>
    </row>
    <row r="24" spans="1:5" x14ac:dyDescent="0.25">
      <c r="A24" s="96" t="s">
        <v>15</v>
      </c>
      <c r="B24" s="97" t="str">
        <f>IF('SKUPNA OCENA PONUDB (S)'!B24="","",'SKUPNA OCENA PONUDB (S)'!B24)</f>
        <v/>
      </c>
      <c r="C24" s="32" t="str">
        <f>IF(B24="","",IF('DOPUSTNOST PONUDB'!D19="DA","DA","NE"))</f>
        <v/>
      </c>
      <c r="D24" s="39"/>
      <c r="E24" s="98" t="str">
        <f t="shared" si="0"/>
        <v/>
      </c>
    </row>
    <row r="25" spans="1:5" x14ac:dyDescent="0.25">
      <c r="A25" s="96" t="s">
        <v>16</v>
      </c>
      <c r="B25" s="97" t="str">
        <f>IF('SKUPNA OCENA PONUDB (S)'!B25="","",'SKUPNA OCENA PONUDB (S)'!B25)</f>
        <v/>
      </c>
      <c r="C25" s="32" t="str">
        <f>IF(B25="","",IF('DOPUSTNOST PONUDB'!D20="DA","DA","NE"))</f>
        <v/>
      </c>
      <c r="D25" s="39"/>
      <c r="E25" s="98" t="str">
        <f t="shared" si="0"/>
        <v/>
      </c>
    </row>
    <row r="26" spans="1:5" x14ac:dyDescent="0.25">
      <c r="A26" s="96" t="s">
        <v>17</v>
      </c>
      <c r="B26" s="97" t="str">
        <f>IF('SKUPNA OCENA PONUDB (S)'!B26="","",'SKUPNA OCENA PONUDB (S)'!B26)</f>
        <v/>
      </c>
      <c r="C26" s="32" t="str">
        <f>IF(B26="","",IF('DOPUSTNOST PONUDB'!D21="DA","DA","NE"))</f>
        <v/>
      </c>
      <c r="D26" s="39"/>
      <c r="E26" s="98" t="str">
        <f t="shared" si="0"/>
        <v/>
      </c>
    </row>
    <row r="27" spans="1:5" x14ac:dyDescent="0.25">
      <c r="A27" s="96" t="s">
        <v>18</v>
      </c>
      <c r="B27" s="97" t="str">
        <f>IF('SKUPNA OCENA PONUDB (S)'!B27="","",'SKUPNA OCENA PONUDB (S)'!B27)</f>
        <v/>
      </c>
      <c r="C27" s="32" t="str">
        <f>IF(B27="","",IF('DOPUSTNOST PONUDB'!D22="DA","DA","NE"))</f>
        <v/>
      </c>
      <c r="D27" s="39"/>
      <c r="E27" s="98" t="str">
        <f t="shared" si="0"/>
        <v/>
      </c>
    </row>
    <row r="28" spans="1:5" x14ac:dyDescent="0.25">
      <c r="A28" s="96" t="s">
        <v>19</v>
      </c>
      <c r="B28" s="97" t="str">
        <f>IF('SKUPNA OCENA PONUDB (S)'!B28="","",'SKUPNA OCENA PONUDB (S)'!B28)</f>
        <v/>
      </c>
      <c r="C28" s="32" t="str">
        <f>IF(B28="","",IF('DOPUSTNOST PONUDB'!D23="DA","DA","NE"))</f>
        <v/>
      </c>
      <c r="D28" s="39"/>
      <c r="E28" s="98" t="str">
        <f t="shared" si="0"/>
        <v/>
      </c>
    </row>
    <row r="29" spans="1:5" x14ac:dyDescent="0.25">
      <c r="A29" s="96" t="s">
        <v>20</v>
      </c>
      <c r="B29" s="97" t="str">
        <f>IF('SKUPNA OCENA PONUDB (S)'!B29="","",'SKUPNA OCENA PONUDB (S)'!B29)</f>
        <v/>
      </c>
      <c r="C29" s="32" t="str">
        <f>IF(B29="","",IF('DOPUSTNOST PONUDB'!D24="DA","DA","NE"))</f>
        <v/>
      </c>
      <c r="D29" s="39"/>
      <c r="E29" s="98" t="str">
        <f t="shared" si="0"/>
        <v/>
      </c>
    </row>
  </sheetData>
  <sheetProtection algorithmName="SHA-512" hashValue="fRb/uH/PjNTIztHd1Qy8syztDlfRYHSPjdRLoWeRfOXbzS2qYB//obwOD71aU4dz4gXhuYYlrFjNgekrjcUiMg==" saltValue="7c/WYhduNLQwIEv1FD9mxQ==" spinCount="100000" sheet="1" objects="1" scenarios="1" selectLockedCells="1"/>
  <conditionalFormatting sqref="C10:C29">
    <cfRule type="cellIs" dxfId="10" priority="3" operator="equal">
      <formula>"NE"</formula>
    </cfRule>
  </conditionalFormatting>
  <conditionalFormatting sqref="E10">
    <cfRule type="cellIs" dxfId="9" priority="2" operator="greaterThan">
      <formula>1</formula>
    </cfRule>
  </conditionalFormatting>
  <conditionalFormatting sqref="D6">
    <cfRule type="cellIs" dxfId="8" priority="1" operator="equal">
      <formula>"NE"</formula>
    </cfRule>
  </conditionalFormatting>
  <dataValidations count="2">
    <dataValidation type="whole" allowBlank="1" showInputMessage="1" showErrorMessage="1" sqref="D4">
      <formula1>1</formula1>
      <formula2>3650</formula2>
    </dataValidation>
    <dataValidation type="list" allowBlank="1" showInputMessage="1" showErrorMessage="1" promptTitle="Maksimalno skrajšanje roka" prompt="Dovoljene vrednosti:_x000a_5 %_x000a_10 %_x000a_15 %_x000a_20 %" sqref="D5">
      <formula1>"5%,10%,15%,20%"</formula1>
    </dataValidation>
  </dataValidations>
  <pageMargins left="0.39370078740157483" right="0.39370078740157483" top="0.94488188976377963" bottom="0.55118110236220474" header="0.51181102362204722" footer="0.31496062992125984"/>
  <pageSetup paperSize="9" scale="70" fitToWidth="0" orientation="landscape" r:id="rId1"/>
  <headerFooter>
    <oddHeader>&amp;LOCENA PONUDB SKLADNO S SMERNICO ZA JAVNO NAROČANJE ARHITEKTURNIH IN INŽENIRSKIH STORITEV&amp;R&amp;A</oddHeader>
    <oddFooter>&amp;L&amp;F&amp;R&amp;P/&amp;N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zoomScaleNormal="100" workbookViewId="0">
      <selection activeCell="D7" sqref="D7"/>
    </sheetView>
  </sheetViews>
  <sheetFormatPr defaultRowHeight="15" x14ac:dyDescent="0.25"/>
  <cols>
    <col min="1" max="1" width="20.7109375" customWidth="1"/>
    <col min="2" max="2" width="55.7109375" customWidth="1"/>
    <col min="3" max="3" width="15.7109375" customWidth="1"/>
    <col min="4" max="5" width="30.7109375" customWidth="1"/>
    <col min="6" max="6" width="25.7109375" customWidth="1"/>
  </cols>
  <sheetData>
    <row r="1" spans="1:5" x14ac:dyDescent="0.25">
      <c r="A1" s="100" t="s">
        <v>50</v>
      </c>
      <c r="B1" s="101"/>
    </row>
    <row r="2" spans="1:5" x14ac:dyDescent="0.25">
      <c r="A2" s="102" t="s">
        <v>48</v>
      </c>
      <c r="B2" s="103"/>
    </row>
    <row r="4" spans="1:5" x14ac:dyDescent="0.25">
      <c r="A4" s="110" t="s">
        <v>49</v>
      </c>
      <c r="B4" s="111"/>
      <c r="C4" s="113"/>
      <c r="D4" s="114">
        <f>'MERILO 1 - KADRI (K)'!C4</f>
        <v>5</v>
      </c>
    </row>
    <row r="6" spans="1:5" s="7" customFormat="1" ht="45" x14ac:dyDescent="0.25">
      <c r="A6" s="35" t="s">
        <v>86</v>
      </c>
      <c r="B6" s="35" t="s">
        <v>35</v>
      </c>
      <c r="C6" s="33" t="s">
        <v>31</v>
      </c>
      <c r="D6" s="38" t="s">
        <v>115</v>
      </c>
      <c r="E6" s="34" t="s">
        <v>97</v>
      </c>
    </row>
    <row r="7" spans="1:5" x14ac:dyDescent="0.25">
      <c r="A7" s="96" t="s">
        <v>1</v>
      </c>
      <c r="B7" s="97" t="str">
        <f>IF('SKUPNA OCENA PONUDB (S)'!B10="","",'SKUPNA OCENA PONUDB (S)'!B10)</f>
        <v>Ponudnik A d.o.o.</v>
      </c>
      <c r="C7" s="32" t="str">
        <f>IF(B7="","",IF('DOPUSTNOST PONUDB'!D5="DA","DA","NE"))</f>
        <v>DA</v>
      </c>
      <c r="D7" s="39">
        <v>4</v>
      </c>
      <c r="E7" s="40">
        <f t="shared" ref="E7:E26" si="0">IF(B7="","",D7/$D$4)</f>
        <v>0.8</v>
      </c>
    </row>
    <row r="8" spans="1:5" x14ac:dyDescent="0.25">
      <c r="A8" s="96" t="s">
        <v>2</v>
      </c>
      <c r="B8" s="97" t="str">
        <f>IF('SKUPNA OCENA PONUDB (S)'!B11="","",'SKUPNA OCENA PONUDB (S)'!B11)</f>
        <v>Ponudnik B d.d.</v>
      </c>
      <c r="C8" s="32" t="str">
        <f>IF(B8="","",IF('DOPUSTNOST PONUDB'!D6="DA","DA","NE"))</f>
        <v>NE</v>
      </c>
      <c r="D8" s="39"/>
      <c r="E8" s="40">
        <f t="shared" si="0"/>
        <v>0</v>
      </c>
    </row>
    <row r="9" spans="1:5" x14ac:dyDescent="0.25">
      <c r="A9" s="96" t="s">
        <v>3</v>
      </c>
      <c r="B9" s="97" t="str">
        <f>IF('SKUPNA OCENA PONUDB (S)'!B12="","",'SKUPNA OCENA PONUDB (S)'!B12)</f>
        <v>Ponudnik C d.o.o., Ponudnik D d.d.</v>
      </c>
      <c r="C9" s="32" t="str">
        <f>IF(B9="","",IF('DOPUSTNOST PONUDB'!D7="DA","DA","NE"))</f>
        <v>DA</v>
      </c>
      <c r="D9" s="39">
        <v>4</v>
      </c>
      <c r="E9" s="98">
        <f t="shared" si="0"/>
        <v>0.8</v>
      </c>
    </row>
    <row r="10" spans="1:5" x14ac:dyDescent="0.25">
      <c r="A10" s="96" t="s">
        <v>4</v>
      </c>
      <c r="B10" s="97" t="str">
        <f>IF('SKUPNA OCENA PONUDB (S)'!B13="","",'SKUPNA OCENA PONUDB (S)'!B13)</f>
        <v>Ponudnik E d.o.o.</v>
      </c>
      <c r="C10" s="32" t="str">
        <f>IF(B10="","",IF('DOPUSTNOST PONUDB'!D8="DA","DA","NE"))</f>
        <v>NE</v>
      </c>
      <c r="D10" s="39"/>
      <c r="E10" s="98">
        <f t="shared" si="0"/>
        <v>0</v>
      </c>
    </row>
    <row r="11" spans="1:5" x14ac:dyDescent="0.25">
      <c r="A11" s="96" t="s">
        <v>5</v>
      </c>
      <c r="B11" s="97" t="str">
        <f>IF('SKUPNA OCENA PONUDB (S)'!B14="","",'SKUPNA OCENA PONUDB (S)'!B14)</f>
        <v>Ponudnik F d.o.o.</v>
      </c>
      <c r="C11" s="32" t="str">
        <f>IF(B11="","",IF('DOPUSTNOST PONUDB'!D9="DA","DA","NE"))</f>
        <v>DA</v>
      </c>
      <c r="D11" s="39">
        <v>4</v>
      </c>
      <c r="E11" s="98">
        <f t="shared" si="0"/>
        <v>0.8</v>
      </c>
    </row>
    <row r="12" spans="1:5" x14ac:dyDescent="0.25">
      <c r="A12" s="96" t="s">
        <v>6</v>
      </c>
      <c r="B12" s="97" t="str">
        <f>IF('SKUPNA OCENA PONUDB (S)'!B15="","",'SKUPNA OCENA PONUDB (S)'!B15)</f>
        <v/>
      </c>
      <c r="C12" s="32" t="str">
        <f>IF(B12="","",IF('DOPUSTNOST PONUDB'!D10="DA","DA","NE"))</f>
        <v/>
      </c>
      <c r="D12" s="39"/>
      <c r="E12" s="98" t="str">
        <f t="shared" si="0"/>
        <v/>
      </c>
    </row>
    <row r="13" spans="1:5" x14ac:dyDescent="0.25">
      <c r="A13" s="96" t="s">
        <v>7</v>
      </c>
      <c r="B13" s="97" t="str">
        <f>IF('SKUPNA OCENA PONUDB (S)'!B16="","",'SKUPNA OCENA PONUDB (S)'!B16)</f>
        <v/>
      </c>
      <c r="C13" s="32" t="str">
        <f>IF(B13="","",IF('DOPUSTNOST PONUDB'!D11="DA","DA","NE"))</f>
        <v/>
      </c>
      <c r="D13" s="39"/>
      <c r="E13" s="98" t="str">
        <f t="shared" si="0"/>
        <v/>
      </c>
    </row>
    <row r="14" spans="1:5" x14ac:dyDescent="0.25">
      <c r="A14" s="96" t="s">
        <v>8</v>
      </c>
      <c r="B14" s="97" t="str">
        <f>IF('SKUPNA OCENA PONUDB (S)'!B17="","",'SKUPNA OCENA PONUDB (S)'!B17)</f>
        <v/>
      </c>
      <c r="C14" s="32" t="str">
        <f>IF(B14="","",IF('DOPUSTNOST PONUDB'!D12="DA","DA","NE"))</f>
        <v/>
      </c>
      <c r="D14" s="39"/>
      <c r="E14" s="98" t="str">
        <f t="shared" si="0"/>
        <v/>
      </c>
    </row>
    <row r="15" spans="1:5" x14ac:dyDescent="0.25">
      <c r="A15" s="96" t="s">
        <v>9</v>
      </c>
      <c r="B15" s="97" t="str">
        <f>IF('SKUPNA OCENA PONUDB (S)'!B18="","",'SKUPNA OCENA PONUDB (S)'!B18)</f>
        <v/>
      </c>
      <c r="C15" s="32" t="str">
        <f>IF(B15="","",IF('DOPUSTNOST PONUDB'!D13="DA","DA","NE"))</f>
        <v/>
      </c>
      <c r="D15" s="39"/>
      <c r="E15" s="98" t="str">
        <f t="shared" si="0"/>
        <v/>
      </c>
    </row>
    <row r="16" spans="1:5" x14ac:dyDescent="0.25">
      <c r="A16" s="96" t="s">
        <v>10</v>
      </c>
      <c r="B16" s="97" t="str">
        <f>IF('SKUPNA OCENA PONUDB (S)'!B19="","",'SKUPNA OCENA PONUDB (S)'!B19)</f>
        <v/>
      </c>
      <c r="C16" s="32" t="str">
        <f>IF(B16="","",IF('DOPUSTNOST PONUDB'!D14="DA","DA","NE"))</f>
        <v/>
      </c>
      <c r="D16" s="39"/>
      <c r="E16" s="98" t="str">
        <f t="shared" si="0"/>
        <v/>
      </c>
    </row>
    <row r="17" spans="1:5" x14ac:dyDescent="0.25">
      <c r="A17" s="96" t="s">
        <v>11</v>
      </c>
      <c r="B17" s="97" t="str">
        <f>IF('SKUPNA OCENA PONUDB (S)'!B20="","",'SKUPNA OCENA PONUDB (S)'!B20)</f>
        <v/>
      </c>
      <c r="C17" s="32" t="str">
        <f>IF(B17="","",IF('DOPUSTNOST PONUDB'!D15="DA","DA","NE"))</f>
        <v/>
      </c>
      <c r="D17" s="39"/>
      <c r="E17" s="98" t="str">
        <f t="shared" si="0"/>
        <v/>
      </c>
    </row>
    <row r="18" spans="1:5" x14ac:dyDescent="0.25">
      <c r="A18" s="96" t="s">
        <v>12</v>
      </c>
      <c r="B18" s="97" t="str">
        <f>IF('SKUPNA OCENA PONUDB (S)'!B21="","",'SKUPNA OCENA PONUDB (S)'!B21)</f>
        <v/>
      </c>
      <c r="C18" s="32" t="str">
        <f>IF(B18="","",IF('DOPUSTNOST PONUDB'!D16="DA","DA","NE"))</f>
        <v/>
      </c>
      <c r="D18" s="39"/>
      <c r="E18" s="98" t="str">
        <f t="shared" si="0"/>
        <v/>
      </c>
    </row>
    <row r="19" spans="1:5" x14ac:dyDescent="0.25">
      <c r="A19" s="96" t="s">
        <v>13</v>
      </c>
      <c r="B19" s="97" t="str">
        <f>IF('SKUPNA OCENA PONUDB (S)'!B22="","",'SKUPNA OCENA PONUDB (S)'!B22)</f>
        <v/>
      </c>
      <c r="C19" s="32" t="str">
        <f>IF(B19="","",IF('DOPUSTNOST PONUDB'!D17="DA","DA","NE"))</f>
        <v/>
      </c>
      <c r="D19" s="39"/>
      <c r="E19" s="98" t="str">
        <f t="shared" si="0"/>
        <v/>
      </c>
    </row>
    <row r="20" spans="1:5" x14ac:dyDescent="0.25">
      <c r="A20" s="96" t="s">
        <v>14</v>
      </c>
      <c r="B20" s="97" t="str">
        <f>IF('SKUPNA OCENA PONUDB (S)'!B23="","",'SKUPNA OCENA PONUDB (S)'!B23)</f>
        <v/>
      </c>
      <c r="C20" s="32" t="str">
        <f>IF(B20="","",IF('DOPUSTNOST PONUDB'!D18="DA","DA","NE"))</f>
        <v/>
      </c>
      <c r="D20" s="39"/>
      <c r="E20" s="98" t="str">
        <f t="shared" si="0"/>
        <v/>
      </c>
    </row>
    <row r="21" spans="1:5" x14ac:dyDescent="0.25">
      <c r="A21" s="96" t="s">
        <v>15</v>
      </c>
      <c r="B21" s="97" t="str">
        <f>IF('SKUPNA OCENA PONUDB (S)'!B24="","",'SKUPNA OCENA PONUDB (S)'!B24)</f>
        <v/>
      </c>
      <c r="C21" s="32" t="str">
        <f>IF(B21="","",IF('DOPUSTNOST PONUDB'!D19="DA","DA","NE"))</f>
        <v/>
      </c>
      <c r="D21" s="39"/>
      <c r="E21" s="98" t="str">
        <f t="shared" si="0"/>
        <v/>
      </c>
    </row>
    <row r="22" spans="1:5" x14ac:dyDescent="0.25">
      <c r="A22" s="96" t="s">
        <v>16</v>
      </c>
      <c r="B22" s="97" t="str">
        <f>IF('SKUPNA OCENA PONUDB (S)'!B25="","",'SKUPNA OCENA PONUDB (S)'!B25)</f>
        <v/>
      </c>
      <c r="C22" s="32" t="str">
        <f>IF(B22="","",IF('DOPUSTNOST PONUDB'!D20="DA","DA","NE"))</f>
        <v/>
      </c>
      <c r="D22" s="39"/>
      <c r="E22" s="98" t="str">
        <f t="shared" si="0"/>
        <v/>
      </c>
    </row>
    <row r="23" spans="1:5" x14ac:dyDescent="0.25">
      <c r="A23" s="96" t="s">
        <v>17</v>
      </c>
      <c r="B23" s="97" t="str">
        <f>IF('SKUPNA OCENA PONUDB (S)'!B26="","",'SKUPNA OCENA PONUDB (S)'!B26)</f>
        <v/>
      </c>
      <c r="C23" s="32" t="str">
        <f>IF(B23="","",IF('DOPUSTNOST PONUDB'!D21="DA","DA","NE"))</f>
        <v/>
      </c>
      <c r="D23" s="39"/>
      <c r="E23" s="98" t="str">
        <f t="shared" si="0"/>
        <v/>
      </c>
    </row>
    <row r="24" spans="1:5" x14ac:dyDescent="0.25">
      <c r="A24" s="96" t="s">
        <v>18</v>
      </c>
      <c r="B24" s="97" t="str">
        <f>IF('SKUPNA OCENA PONUDB (S)'!B27="","",'SKUPNA OCENA PONUDB (S)'!B27)</f>
        <v/>
      </c>
      <c r="C24" s="32" t="str">
        <f>IF(B24="","",IF('DOPUSTNOST PONUDB'!D22="DA","DA","NE"))</f>
        <v/>
      </c>
      <c r="D24" s="39"/>
      <c r="E24" s="98" t="str">
        <f t="shared" si="0"/>
        <v/>
      </c>
    </row>
    <row r="25" spans="1:5" x14ac:dyDescent="0.25">
      <c r="A25" s="96" t="s">
        <v>19</v>
      </c>
      <c r="B25" s="97" t="str">
        <f>IF('SKUPNA OCENA PONUDB (S)'!B28="","",'SKUPNA OCENA PONUDB (S)'!B28)</f>
        <v/>
      </c>
      <c r="C25" s="32" t="str">
        <f>IF(B25="","",IF('DOPUSTNOST PONUDB'!D23="DA","DA","NE"))</f>
        <v/>
      </c>
      <c r="D25" s="39"/>
      <c r="E25" s="98" t="str">
        <f t="shared" si="0"/>
        <v/>
      </c>
    </row>
    <row r="26" spans="1:5" x14ac:dyDescent="0.25">
      <c r="A26" s="96" t="s">
        <v>20</v>
      </c>
      <c r="B26" s="97" t="str">
        <f>IF('SKUPNA OCENA PONUDB (S)'!B29="","",'SKUPNA OCENA PONUDB (S)'!B29)</f>
        <v/>
      </c>
      <c r="C26" s="32" t="str">
        <f>IF(B26="","",IF('DOPUSTNOST PONUDB'!D24="DA","DA","NE"))</f>
        <v/>
      </c>
      <c r="D26" s="39"/>
      <c r="E26" s="98" t="str">
        <f t="shared" si="0"/>
        <v/>
      </c>
    </row>
    <row r="27" spans="1:5" x14ac:dyDescent="0.25">
      <c r="C27" s="9" t="str">
        <f>IF(B27="","",IF('DOPUSTNOST PONUDB'!D22="DA","DA","NE"))</f>
        <v/>
      </c>
    </row>
    <row r="28" spans="1:5" x14ac:dyDescent="0.25">
      <c r="C28" s="9" t="str">
        <f>IF(B28="","",IF('DOPUSTNOST PONUDB'!D23="DA","DA","NE"))</f>
        <v/>
      </c>
    </row>
    <row r="29" spans="1:5" x14ac:dyDescent="0.25">
      <c r="C29" s="9" t="str">
        <f>IF(B29="","",IF('DOPUSTNOST PONUDB'!D24="DA","DA","NE"))</f>
        <v/>
      </c>
    </row>
  </sheetData>
  <sheetProtection algorithmName="SHA-512" hashValue="y52IEDTujYD62GhHRO5CJ68JZ7VBrp95UaFQgClVT0RabHbB1dQ4VDSqZdBvxoDigH78t7twYpeD8rjM1i7nrA==" saltValue="DYKRHnSlHk5SSluG3yvutg==" spinCount="100000" sheet="1" objects="1" scenarios="1" selectLockedCells="1"/>
  <conditionalFormatting sqref="E9:E26">
    <cfRule type="cellIs" dxfId="7" priority="6" operator="greaterThan">
      <formula>1</formula>
    </cfRule>
  </conditionalFormatting>
  <conditionalFormatting sqref="C27:C29">
    <cfRule type="cellIs" dxfId="6" priority="4" operator="equal">
      <formula>"NE"</formula>
    </cfRule>
  </conditionalFormatting>
  <conditionalFormatting sqref="C7:C26">
    <cfRule type="cellIs" dxfId="5" priority="3" operator="equal">
      <formula>"NE"</formula>
    </cfRule>
  </conditionalFormatting>
  <conditionalFormatting sqref="E7">
    <cfRule type="cellIs" dxfId="4" priority="2" operator="greaterThan">
      <formula>1</formula>
    </cfRule>
  </conditionalFormatting>
  <conditionalFormatting sqref="E8">
    <cfRule type="cellIs" dxfId="3" priority="1" operator="greaterThan">
      <formula>1</formula>
    </cfRule>
  </conditionalFormatting>
  <dataValidations xWindow="777" yWindow="459" count="2">
    <dataValidation type="whole" allowBlank="1" showInputMessage="1" showErrorMessage="1" sqref="D4">
      <formula1>1</formula1>
      <formula2>3650</formula2>
    </dataValidation>
    <dataValidation type="whole" allowBlank="1" showInputMessage="1" showErrorMessage="1" promptTitle="Zaposlenost pri ponudniku" prompt="Število oseb zaposlenih za nedoločen čas pri ponudniku mora biti enako ali manjše od predvidenega števila nominiranih oseb." sqref="D7:D26">
      <formula1>0</formula1>
      <formula2>$D$4</formula2>
    </dataValidation>
  </dataValidations>
  <pageMargins left="0.39370078740157483" right="0.39370078740157483" top="0.94488188976377963" bottom="0.55118110236220474" header="0.51181102362204722" footer="0.31496062992125984"/>
  <pageSetup paperSize="9" scale="70" fitToWidth="0" orientation="landscape" r:id="rId1"/>
  <headerFooter>
    <oddHeader>&amp;LOCENA PONUDB SKLADNO S SMERNICO ZA JAVNO NAROČANJE ARHITEKTURNIH IN INŽENIRSKIH STORITEV&amp;R&amp;A</oddHeader>
    <oddFooter>&amp;L&amp;F&amp;R&amp;P/&amp;N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zoomScaleNormal="100" workbookViewId="0">
      <selection activeCell="D4" sqref="D4"/>
    </sheetView>
  </sheetViews>
  <sheetFormatPr defaultRowHeight="15" x14ac:dyDescent="0.25"/>
  <cols>
    <col min="1" max="1" width="20.7109375" customWidth="1"/>
    <col min="2" max="2" width="55.7109375" customWidth="1"/>
    <col min="3" max="3" width="15.7109375" customWidth="1"/>
    <col min="4" max="4" width="30.7109375" customWidth="1"/>
    <col min="5" max="5" width="30.7109375" style="2" customWidth="1"/>
    <col min="6" max="6" width="25.7109375" customWidth="1"/>
  </cols>
  <sheetData>
    <row r="1" spans="1:6" x14ac:dyDescent="0.25">
      <c r="A1" s="104" t="s">
        <v>53</v>
      </c>
      <c r="B1" s="101"/>
    </row>
    <row r="2" spans="1:6" x14ac:dyDescent="0.25">
      <c r="A2" s="105" t="s">
        <v>54</v>
      </c>
      <c r="B2" s="103"/>
    </row>
    <row r="4" spans="1:6" x14ac:dyDescent="0.25">
      <c r="A4" s="41" t="s">
        <v>56</v>
      </c>
      <c r="B4" s="42"/>
      <c r="C4" s="43"/>
      <c r="D4" s="39">
        <v>5</v>
      </c>
    </row>
    <row r="6" spans="1:6" ht="75" x14ac:dyDescent="0.25">
      <c r="A6" s="35" t="s">
        <v>86</v>
      </c>
      <c r="B6" s="35" t="s">
        <v>35</v>
      </c>
      <c r="C6" s="33" t="s">
        <v>31</v>
      </c>
      <c r="D6" s="38" t="s">
        <v>55</v>
      </c>
      <c r="E6" s="34" t="s">
        <v>96</v>
      </c>
      <c r="F6" s="7"/>
    </row>
    <row r="7" spans="1:6" x14ac:dyDescent="0.25">
      <c r="A7" s="96" t="s">
        <v>1</v>
      </c>
      <c r="B7" s="97" t="str">
        <f>IF('SKUPNA OCENA PONUDB (S)'!B10="","",'SKUPNA OCENA PONUDB (S)'!B10)</f>
        <v>Ponudnik A d.o.o.</v>
      </c>
      <c r="C7" s="32" t="str">
        <f>IF(B7="","",IF('DOPUSTNOST PONUDB'!D5="DA","DA","NE"))</f>
        <v>DA</v>
      </c>
      <c r="D7" s="39">
        <v>3</v>
      </c>
      <c r="E7" s="40">
        <f t="shared" ref="E7:E26" si="0">IF(B7="","",IF(D7&gt;$D$4,1,D7/$D$4))</f>
        <v>0.6</v>
      </c>
    </row>
    <row r="8" spans="1:6" x14ac:dyDescent="0.25">
      <c r="A8" s="96" t="s">
        <v>2</v>
      </c>
      <c r="B8" s="97" t="str">
        <f>IF('SKUPNA OCENA PONUDB (S)'!B11="","",'SKUPNA OCENA PONUDB (S)'!B11)</f>
        <v>Ponudnik B d.d.</v>
      </c>
      <c r="C8" s="32" t="str">
        <f>IF(B8="","",IF('DOPUSTNOST PONUDB'!D6="DA","DA","NE"))</f>
        <v>NE</v>
      </c>
      <c r="D8" s="39"/>
      <c r="E8" s="40">
        <f t="shared" si="0"/>
        <v>0</v>
      </c>
    </row>
    <row r="9" spans="1:6" x14ac:dyDescent="0.25">
      <c r="A9" s="96" t="s">
        <v>3</v>
      </c>
      <c r="B9" s="97" t="str">
        <f>IF('SKUPNA OCENA PONUDB (S)'!B12="","",'SKUPNA OCENA PONUDB (S)'!B12)</f>
        <v>Ponudnik C d.o.o., Ponudnik D d.d.</v>
      </c>
      <c r="C9" s="32" t="str">
        <f>IF(B9="","",IF('DOPUSTNOST PONUDB'!D7="DA","DA","NE"))</f>
        <v>DA</v>
      </c>
      <c r="D9" s="39">
        <v>8</v>
      </c>
      <c r="E9" s="40">
        <f t="shared" si="0"/>
        <v>1</v>
      </c>
    </row>
    <row r="10" spans="1:6" x14ac:dyDescent="0.25">
      <c r="A10" s="96" t="s">
        <v>4</v>
      </c>
      <c r="B10" s="97" t="str">
        <f>IF('SKUPNA OCENA PONUDB (S)'!B13="","",'SKUPNA OCENA PONUDB (S)'!B13)</f>
        <v>Ponudnik E d.o.o.</v>
      </c>
      <c r="C10" s="32" t="str">
        <f>IF(B10="","",IF('DOPUSTNOST PONUDB'!D8="DA","DA","NE"))</f>
        <v>NE</v>
      </c>
      <c r="D10" s="39"/>
      <c r="E10" s="40">
        <f t="shared" si="0"/>
        <v>0</v>
      </c>
    </row>
    <row r="11" spans="1:6" x14ac:dyDescent="0.25">
      <c r="A11" s="96" t="s">
        <v>5</v>
      </c>
      <c r="B11" s="97" t="str">
        <f>IF('SKUPNA OCENA PONUDB (S)'!B14="","",'SKUPNA OCENA PONUDB (S)'!B14)</f>
        <v>Ponudnik F d.o.o.</v>
      </c>
      <c r="C11" s="32" t="str">
        <f>IF(B11="","",IF('DOPUSTNOST PONUDB'!D9="DA","DA","NE"))</f>
        <v>DA</v>
      </c>
      <c r="D11" s="39">
        <v>2</v>
      </c>
      <c r="E11" s="40">
        <f t="shared" si="0"/>
        <v>0.4</v>
      </c>
    </row>
    <row r="12" spans="1:6" x14ac:dyDescent="0.25">
      <c r="A12" s="96" t="s">
        <v>6</v>
      </c>
      <c r="B12" s="97" t="str">
        <f>IF('SKUPNA OCENA PONUDB (S)'!B15="","",'SKUPNA OCENA PONUDB (S)'!B15)</f>
        <v/>
      </c>
      <c r="C12" s="32" t="str">
        <f>IF(B12="","",IF('DOPUSTNOST PONUDB'!D10="DA","DA","NE"))</f>
        <v/>
      </c>
      <c r="D12" s="39"/>
      <c r="E12" s="40" t="str">
        <f t="shared" si="0"/>
        <v/>
      </c>
    </row>
    <row r="13" spans="1:6" x14ac:dyDescent="0.25">
      <c r="A13" s="96" t="s">
        <v>7</v>
      </c>
      <c r="B13" s="97" t="str">
        <f>IF('SKUPNA OCENA PONUDB (S)'!B16="","",'SKUPNA OCENA PONUDB (S)'!B16)</f>
        <v/>
      </c>
      <c r="C13" s="32" t="str">
        <f>IF(B13="","",IF('DOPUSTNOST PONUDB'!D11="DA","DA","NE"))</f>
        <v/>
      </c>
      <c r="D13" s="39"/>
      <c r="E13" s="40" t="str">
        <f t="shared" si="0"/>
        <v/>
      </c>
    </row>
    <row r="14" spans="1:6" x14ac:dyDescent="0.25">
      <c r="A14" s="96" t="s">
        <v>8</v>
      </c>
      <c r="B14" s="97" t="str">
        <f>IF('SKUPNA OCENA PONUDB (S)'!B17="","",'SKUPNA OCENA PONUDB (S)'!B17)</f>
        <v/>
      </c>
      <c r="C14" s="32" t="str">
        <f>IF(B14="","",IF('DOPUSTNOST PONUDB'!D12="DA","DA","NE"))</f>
        <v/>
      </c>
      <c r="D14" s="39"/>
      <c r="E14" s="40" t="str">
        <f t="shared" si="0"/>
        <v/>
      </c>
    </row>
    <row r="15" spans="1:6" x14ac:dyDescent="0.25">
      <c r="A15" s="96" t="s">
        <v>9</v>
      </c>
      <c r="B15" s="97" t="str">
        <f>IF('SKUPNA OCENA PONUDB (S)'!B18="","",'SKUPNA OCENA PONUDB (S)'!B18)</f>
        <v/>
      </c>
      <c r="C15" s="32" t="str">
        <f>IF(B15="","",IF('DOPUSTNOST PONUDB'!D13="DA","DA","NE"))</f>
        <v/>
      </c>
      <c r="D15" s="39"/>
      <c r="E15" s="40" t="str">
        <f t="shared" si="0"/>
        <v/>
      </c>
    </row>
    <row r="16" spans="1:6" x14ac:dyDescent="0.25">
      <c r="A16" s="96" t="s">
        <v>10</v>
      </c>
      <c r="B16" s="97" t="str">
        <f>IF('SKUPNA OCENA PONUDB (S)'!B19="","",'SKUPNA OCENA PONUDB (S)'!B19)</f>
        <v/>
      </c>
      <c r="C16" s="32" t="str">
        <f>IF(B16="","",IF('DOPUSTNOST PONUDB'!D14="DA","DA","NE"))</f>
        <v/>
      </c>
      <c r="D16" s="39"/>
      <c r="E16" s="40" t="str">
        <f t="shared" si="0"/>
        <v/>
      </c>
    </row>
    <row r="17" spans="1:5" x14ac:dyDescent="0.25">
      <c r="A17" s="96" t="s">
        <v>11</v>
      </c>
      <c r="B17" s="97" t="str">
        <f>IF('SKUPNA OCENA PONUDB (S)'!B20="","",'SKUPNA OCENA PONUDB (S)'!B20)</f>
        <v/>
      </c>
      <c r="C17" s="32" t="str">
        <f>IF(B17="","",IF('DOPUSTNOST PONUDB'!D15="DA","DA","NE"))</f>
        <v/>
      </c>
      <c r="D17" s="39"/>
      <c r="E17" s="40" t="str">
        <f t="shared" si="0"/>
        <v/>
      </c>
    </row>
    <row r="18" spans="1:5" x14ac:dyDescent="0.25">
      <c r="A18" s="96" t="s">
        <v>12</v>
      </c>
      <c r="B18" s="97" t="str">
        <f>IF('SKUPNA OCENA PONUDB (S)'!B21="","",'SKUPNA OCENA PONUDB (S)'!B21)</f>
        <v/>
      </c>
      <c r="C18" s="32" t="str">
        <f>IF(B18="","",IF('DOPUSTNOST PONUDB'!D16="DA","DA","NE"))</f>
        <v/>
      </c>
      <c r="D18" s="39"/>
      <c r="E18" s="40" t="str">
        <f t="shared" si="0"/>
        <v/>
      </c>
    </row>
    <row r="19" spans="1:5" x14ac:dyDescent="0.25">
      <c r="A19" s="96" t="s">
        <v>13</v>
      </c>
      <c r="B19" s="97" t="str">
        <f>IF('SKUPNA OCENA PONUDB (S)'!B22="","",'SKUPNA OCENA PONUDB (S)'!B22)</f>
        <v/>
      </c>
      <c r="C19" s="32" t="str">
        <f>IF(B19="","",IF('DOPUSTNOST PONUDB'!D17="DA","DA","NE"))</f>
        <v/>
      </c>
      <c r="D19" s="39"/>
      <c r="E19" s="40" t="str">
        <f t="shared" si="0"/>
        <v/>
      </c>
    </row>
    <row r="20" spans="1:5" x14ac:dyDescent="0.25">
      <c r="A20" s="96" t="s">
        <v>14</v>
      </c>
      <c r="B20" s="97" t="str">
        <f>IF('SKUPNA OCENA PONUDB (S)'!B23="","",'SKUPNA OCENA PONUDB (S)'!B23)</f>
        <v/>
      </c>
      <c r="C20" s="32" t="str">
        <f>IF(B20="","",IF('DOPUSTNOST PONUDB'!D18="DA","DA","NE"))</f>
        <v/>
      </c>
      <c r="D20" s="39"/>
      <c r="E20" s="40" t="str">
        <f t="shared" si="0"/>
        <v/>
      </c>
    </row>
    <row r="21" spans="1:5" x14ac:dyDescent="0.25">
      <c r="A21" s="96" t="s">
        <v>15</v>
      </c>
      <c r="B21" s="97" t="str">
        <f>IF('SKUPNA OCENA PONUDB (S)'!B24="","",'SKUPNA OCENA PONUDB (S)'!B24)</f>
        <v/>
      </c>
      <c r="C21" s="32" t="str">
        <f>IF(B21="","",IF('DOPUSTNOST PONUDB'!D19="DA","DA","NE"))</f>
        <v/>
      </c>
      <c r="D21" s="39"/>
      <c r="E21" s="40" t="str">
        <f t="shared" si="0"/>
        <v/>
      </c>
    </row>
    <row r="22" spans="1:5" x14ac:dyDescent="0.25">
      <c r="A22" s="96" t="s">
        <v>16</v>
      </c>
      <c r="B22" s="97" t="str">
        <f>IF('SKUPNA OCENA PONUDB (S)'!B25="","",'SKUPNA OCENA PONUDB (S)'!B25)</f>
        <v/>
      </c>
      <c r="C22" s="32" t="str">
        <f>IF(B22="","",IF('DOPUSTNOST PONUDB'!D20="DA","DA","NE"))</f>
        <v/>
      </c>
      <c r="D22" s="39"/>
      <c r="E22" s="40" t="str">
        <f t="shared" si="0"/>
        <v/>
      </c>
    </row>
    <row r="23" spans="1:5" x14ac:dyDescent="0.25">
      <c r="A23" s="96" t="s">
        <v>17</v>
      </c>
      <c r="B23" s="97" t="str">
        <f>IF('SKUPNA OCENA PONUDB (S)'!B26="","",'SKUPNA OCENA PONUDB (S)'!B26)</f>
        <v/>
      </c>
      <c r="C23" s="32" t="str">
        <f>IF(B23="","",IF('DOPUSTNOST PONUDB'!D21="DA","DA","NE"))</f>
        <v/>
      </c>
      <c r="D23" s="39"/>
      <c r="E23" s="40" t="str">
        <f t="shared" si="0"/>
        <v/>
      </c>
    </row>
    <row r="24" spans="1:5" x14ac:dyDescent="0.25">
      <c r="A24" s="96" t="s">
        <v>18</v>
      </c>
      <c r="B24" s="97" t="str">
        <f>IF('SKUPNA OCENA PONUDB (S)'!B27="","",'SKUPNA OCENA PONUDB (S)'!B27)</f>
        <v/>
      </c>
      <c r="C24" s="32" t="str">
        <f>IF(B24="","",IF('DOPUSTNOST PONUDB'!D22="DA","DA","NE"))</f>
        <v/>
      </c>
      <c r="D24" s="39"/>
      <c r="E24" s="40" t="str">
        <f t="shared" si="0"/>
        <v/>
      </c>
    </row>
    <row r="25" spans="1:5" x14ac:dyDescent="0.25">
      <c r="A25" s="96" t="s">
        <v>19</v>
      </c>
      <c r="B25" s="97" t="str">
        <f>IF('SKUPNA OCENA PONUDB (S)'!B28="","",'SKUPNA OCENA PONUDB (S)'!B28)</f>
        <v/>
      </c>
      <c r="C25" s="32" t="str">
        <f>IF(B25="","",IF('DOPUSTNOST PONUDB'!D23="DA","DA","NE"))</f>
        <v/>
      </c>
      <c r="D25" s="39"/>
      <c r="E25" s="40" t="str">
        <f t="shared" si="0"/>
        <v/>
      </c>
    </row>
    <row r="26" spans="1:5" x14ac:dyDescent="0.25">
      <c r="A26" s="96" t="s">
        <v>20</v>
      </c>
      <c r="B26" s="97" t="str">
        <f>IF('SKUPNA OCENA PONUDB (S)'!B29="","",'SKUPNA OCENA PONUDB (S)'!B29)</f>
        <v/>
      </c>
      <c r="C26" s="32" t="str">
        <f>IF(B26="","",IF('DOPUSTNOST PONUDB'!D24="DA","DA","NE"))</f>
        <v/>
      </c>
      <c r="D26" s="39"/>
      <c r="E26" s="40" t="str">
        <f t="shared" si="0"/>
        <v/>
      </c>
    </row>
    <row r="27" spans="1:5" x14ac:dyDescent="0.25">
      <c r="C27" s="9" t="str">
        <f>IF(B27="","",IF('DOPUSTNOST PONUDB'!D22="DA","DA","NE"))</f>
        <v/>
      </c>
    </row>
    <row r="28" spans="1:5" x14ac:dyDescent="0.25">
      <c r="C28" s="9" t="str">
        <f>IF(B28="","",IF('DOPUSTNOST PONUDB'!D23="DA","DA","NE"))</f>
        <v/>
      </c>
    </row>
    <row r="29" spans="1:5" x14ac:dyDescent="0.25">
      <c r="C29" s="9" t="str">
        <f>IF(B29="","",IF('DOPUSTNOST PONUDB'!D24="DA","DA","NE"))</f>
        <v/>
      </c>
    </row>
  </sheetData>
  <sheetProtection algorithmName="SHA-512" hashValue="F67IpKcVEWMYLSDq1LgTNA9bgNil6XSyTusnnpi8jv6I552xvgmoituhg3qd45u4OmL652DKIkMh7Zr/rTbq0w==" saltValue="2Mx5KIHY+uOEqYocSkDauQ==" spinCount="100000" sheet="1" objects="1" scenarios="1" selectLockedCells="1"/>
  <conditionalFormatting sqref="E7:E26">
    <cfRule type="cellIs" dxfId="2" priority="5" operator="greaterThan">
      <formula>1</formula>
    </cfRule>
  </conditionalFormatting>
  <conditionalFormatting sqref="C27:C29">
    <cfRule type="cellIs" dxfId="1" priority="3" operator="equal">
      <formula>"NE"</formula>
    </cfRule>
  </conditionalFormatting>
  <conditionalFormatting sqref="C7:C26">
    <cfRule type="cellIs" dxfId="0" priority="2" operator="equal">
      <formula>"NE"</formula>
    </cfRule>
  </conditionalFormatting>
  <dataValidations count="1">
    <dataValidation type="whole" allowBlank="1" showInputMessage="1" showErrorMessage="1" promptTitle="Maksimalno število nagrad" prompt="Maksimalno število nagrad mora biti večje od 1 in manjše od 50, priporoča se, da je v območju 5 do 20." sqref="D4">
      <formula1>1</formula1>
      <formula2>50</formula2>
    </dataValidation>
  </dataValidations>
  <pageMargins left="0.39370078740157483" right="0.39370078740157483" top="0.94488188976377963" bottom="0.55118110236220474" header="0.51181102362204722" footer="0.31496062992125984"/>
  <pageSetup paperSize="9" scale="70" fitToWidth="0" orientation="landscape" r:id="rId1"/>
  <headerFooter>
    <oddHeader>&amp;LOCENA PONUDB SKLADNO S SMERNICO ZA JAVNO NAROČANJE ARHITEKTURNIH IN INŽENIRSKIH STORITEV&amp;R&amp;A</oddHeader>
    <oddFooter>&amp;L&amp;F&amp;R&amp;P/&amp;N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9</vt:i4>
      </vt:variant>
    </vt:vector>
  </HeadingPairs>
  <TitlesOfParts>
    <vt:vector size="9" baseType="lpstr">
      <vt:lpstr>NAVODILA</vt:lpstr>
      <vt:lpstr>DOPUSTNOST PONUDB</vt:lpstr>
      <vt:lpstr>SKUPNA OCENA PONUDB (S)</vt:lpstr>
      <vt:lpstr>MERILO CENA (C)</vt:lpstr>
      <vt:lpstr>MERILO 1 - KADRI (K)</vt:lpstr>
      <vt:lpstr>MERILO 2 - METODOLOGIJA (M)</vt:lpstr>
      <vt:lpstr>MERILO 3 - TRAJANJE (T)</vt:lpstr>
      <vt:lpstr>MERILO 4 - DELOVNE RAZMERE (D)</vt:lpstr>
      <vt:lpstr>MERILO 5 - INOVATIVNOST (I)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2016-11-09T08:56:22Z</dcterms:modified>
</cp:coreProperties>
</file>